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ptccloud-my.sharepoint.com/personal/ifakhoury_ptc_com/Documents/Reviews/Codebeamer/"/>
    </mc:Choice>
  </mc:AlternateContent>
  <xr:revisionPtr revIDLastSave="178" documentId="13_ncr:1_{5C8840F9-CA4C-494C-9E9B-376F298D34EC}" xr6:coauthVersionLast="47" xr6:coauthVersionMax="47" xr10:uidLastSave="{4EAD8AA0-8E33-47D6-934E-9ACA1D40CAB3}"/>
  <bookViews>
    <workbookView xWindow="-108" yWindow="-108" windowWidth="23256" windowHeight="13896" xr2:uid="{00000000-000D-0000-FFFF-FFFF00000000}"/>
  </bookViews>
  <sheets>
    <sheet name="Sizing Recommendations" sheetId="6" r:id="rId1"/>
    <sheet name="Sizing Estimate"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6" l="1"/>
  <c r="D62" i="7"/>
  <c r="B63" i="7"/>
  <c r="D63" i="7"/>
  <c r="B64" i="7"/>
  <c r="D64" i="7"/>
  <c r="B65" i="7"/>
  <c r="D65" i="7"/>
  <c r="B66" i="7"/>
  <c r="D66" i="7"/>
  <c r="B67" i="7"/>
  <c r="D67" i="7"/>
  <c r="B68" i="7"/>
  <c r="D68" i="7"/>
  <c r="B69" i="7"/>
  <c r="D69" i="7"/>
  <c r="B70" i="7"/>
  <c r="D70" i="7"/>
  <c r="B71" i="7"/>
  <c r="D71" i="7"/>
  <c r="B72" i="7"/>
  <c r="D72" i="7"/>
  <c r="B73" i="7"/>
  <c r="D73" i="7"/>
  <c r="B74" i="7"/>
  <c r="D74" i="7"/>
  <c r="B75" i="7"/>
  <c r="D75" i="7"/>
  <c r="P14" i="6" l="1"/>
  <c r="D10" i="7" l="1"/>
  <c r="D9" i="7"/>
  <c r="D8" i="7"/>
  <c r="D7" i="7"/>
  <c r="D6" i="7"/>
  <c r="D31" i="7" s="1"/>
  <c r="D5" i="7"/>
  <c r="D30" i="7" s="1"/>
  <c r="D25" i="7" l="1"/>
  <c r="D35" i="7"/>
  <c r="D61" i="7" s="1"/>
  <c r="D33" i="7"/>
  <c r="D59" i="7" s="1"/>
  <c r="D32" i="7"/>
  <c r="D58" i="7" s="1"/>
  <c r="D57" i="7"/>
  <c r="B62" i="7"/>
  <c r="B61" i="7"/>
  <c r="B60" i="7"/>
  <c r="B59" i="7"/>
  <c r="B58" i="7"/>
  <c r="B57" i="7"/>
  <c r="B56" i="7"/>
  <c r="B49" i="7"/>
  <c r="B48" i="7"/>
  <c r="B47" i="7"/>
  <c r="B46" i="7"/>
  <c r="B45" i="7"/>
  <c r="B44" i="7"/>
  <c r="B43" i="7"/>
  <c r="B42" i="7"/>
  <c r="B41" i="7"/>
  <c r="B40" i="7"/>
  <c r="B39" i="7"/>
  <c r="B38" i="7"/>
  <c r="B37" i="7"/>
  <c r="B36" i="7"/>
  <c r="B35" i="7"/>
  <c r="B34" i="7"/>
  <c r="B33" i="7"/>
  <c r="B32" i="7"/>
  <c r="B31" i="7"/>
  <c r="B30" i="7"/>
  <c r="D34" i="7" l="1"/>
  <c r="D60" i="7" s="1"/>
  <c r="C25" i="7" l="1"/>
  <c r="C50" i="7" l="1"/>
  <c r="C51" i="7" s="1"/>
  <c r="D56" i="7"/>
  <c r="D79" i="7" s="1"/>
  <c r="C79" i="7" s="1"/>
  <c r="C80" i="7" l="1"/>
  <c r="P13" i="6" s="1"/>
  <c r="P21" i="6" l="1"/>
  <c r="P24" i="6" s="1"/>
  <c r="O21" i="6"/>
  <c r="O24" i="6" s="1"/>
  <c r="P20" i="6"/>
  <c r="O20" i="6"/>
  <c r="R19" i="6" s="1"/>
</calcChain>
</file>

<file path=xl/sharedStrings.xml><?xml version="1.0" encoding="utf-8"?>
<sst xmlns="http://schemas.openxmlformats.org/spreadsheetml/2006/main" count="41" uniqueCount="30">
  <si>
    <t>Europe</t>
  </si>
  <si>
    <t>Approximate Named Users</t>
  </si>
  <si>
    <t>WorkItems</t>
  </si>
  <si>
    <t>Total Active Concurrent Weighted Users</t>
  </si>
  <si>
    <t>Database Sizing Factor Based on Workitems</t>
  </si>
  <si>
    <t>OS</t>
  </si>
  <si>
    <t>Linux</t>
  </si>
  <si>
    <t>DB</t>
  </si>
  <si>
    <t>Oracle 19c/PostgreSQL 16</t>
  </si>
  <si>
    <t>Notes</t>
  </si>
  <si>
    <t xml:space="preserve"> vCPU</t>
  </si>
  <si>
    <t>RAM</t>
  </si>
  <si>
    <t>CB VM</t>
  </si>
  <si>
    <t xml:space="preserve">DB VM </t>
  </si>
  <si>
    <t>With DB Sizing Factor</t>
  </si>
  <si>
    <t>Distribution of Users</t>
  </si>
  <si>
    <t>User Roles</t>
  </si>
  <si>
    <t>Internal</t>
  </si>
  <si>
    <t>Project Admin</t>
  </si>
  <si>
    <t>Developer</t>
  </si>
  <si>
    <t>QA</t>
  </si>
  <si>
    <t>Dev Lead</t>
  </si>
  <si>
    <t>QA Lead</t>
  </si>
  <si>
    <t>Reviewer</t>
  </si>
  <si>
    <t>Total</t>
  </si>
  <si>
    <t>User Concurrency Rates</t>
  </si>
  <si>
    <t>Total Active Users</t>
  </si>
  <si>
    <t>Weighted Utilization Rate</t>
  </si>
  <si>
    <t>Weighted Active Users</t>
  </si>
  <si>
    <t>Peak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</si>
</sst>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22"/>
      <color theme="1"/>
      <name val="Calibri"/>
      <family val="2"/>
      <scheme val="minor"/>
    </font>
    <font>
      <b/>
      <sz val="12"/>
      <color theme="0"/>
      <name val="Calibri"/>
      <family val="2"/>
      <scheme val="minor"/>
    </font>
    <font>
      <b/>
      <sz val="14"/>
      <color theme="0"/>
      <name val="Calibri"/>
      <family val="2"/>
      <scheme val="minor"/>
    </font>
    <font>
      <b/>
      <sz val="1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1F2F3"/>
        <bgColor indexed="64"/>
      </patternFill>
    </fill>
    <fill>
      <patternFill patternType="solid">
        <fgColor theme="0"/>
        <bgColor indexed="64"/>
      </patternFill>
    </fill>
    <fill>
      <patternFill patternType="solid">
        <fgColor rgb="FFB3DDA4"/>
        <bgColor indexed="64"/>
      </patternFill>
    </fill>
    <fill>
      <patternFill patternType="solid">
        <fgColor theme="1" tint="0.249977111117893"/>
        <bgColor indexed="64"/>
      </patternFill>
    </fill>
  </fills>
  <borders count="14">
    <border>
      <left/>
      <right/>
      <top/>
      <bottom/>
      <diagonal/>
    </border>
    <border>
      <left style="thick">
        <color auto="1"/>
      </left>
      <right style="thick">
        <color auto="1"/>
      </right>
      <top style="thick">
        <color auto="1"/>
      </top>
      <bottom style="thick">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theme="1" tint="0.249977111117893"/>
      </left>
      <right/>
      <top/>
      <bottom/>
      <diagonal/>
    </border>
    <border>
      <left/>
      <right/>
      <top/>
      <bottom style="thick">
        <color theme="1" tint="0.249977111117893"/>
      </bottom>
      <diagonal/>
    </border>
    <border>
      <left style="thick">
        <color theme="1" tint="0.249977111117893"/>
      </left>
      <right style="thick">
        <color theme="1" tint="0.249977111117893"/>
      </right>
      <top style="thick">
        <color theme="1" tint="0.249977111117893"/>
      </top>
      <bottom style="thick">
        <color theme="1" tint="0.249977111117893"/>
      </bottom>
      <diagonal/>
    </border>
    <border>
      <left/>
      <right/>
      <top/>
      <bottom style="double">
        <color theme="1" tint="0.24997711111789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0" fillId="2" borderId="0" xfId="0" applyFill="1"/>
    <xf numFmtId="1" fontId="2" fillId="5" borderId="0" xfId="0" applyNumberFormat="1" applyFont="1" applyFill="1"/>
    <xf numFmtId="165" fontId="2" fillId="5" borderId="0" xfId="0" applyNumberFormat="1" applyFont="1" applyFill="1"/>
    <xf numFmtId="0" fontId="2" fillId="5" borderId="0" xfId="0" applyFont="1" applyFill="1" applyAlignment="1">
      <alignment horizontal="left" vertical="center"/>
    </xf>
    <xf numFmtId="0" fontId="0" fillId="7" borderId="0" xfId="0" applyFill="1"/>
    <xf numFmtId="0" fontId="5" fillId="7" borderId="0" xfId="0" applyFont="1" applyFill="1"/>
    <xf numFmtId="0" fontId="2" fillId="7" borderId="0" xfId="0" applyFont="1" applyFill="1"/>
    <xf numFmtId="1" fontId="2" fillId="7" borderId="0" xfId="0" applyNumberFormat="1" applyFont="1" applyFill="1"/>
    <xf numFmtId="0" fontId="0" fillId="7" borderId="0" xfId="0" applyFill="1" applyAlignment="1">
      <alignment vertical="top" wrapText="1"/>
    </xf>
    <xf numFmtId="0" fontId="0" fillId="7" borderId="0" xfId="0" applyFill="1" applyAlignment="1">
      <alignment vertical="top"/>
    </xf>
    <xf numFmtId="0" fontId="2" fillId="3" borderId="0" xfId="0" applyFont="1" applyFill="1" applyAlignment="1">
      <alignment horizontal="left"/>
    </xf>
    <xf numFmtId="0" fontId="0" fillId="3" borderId="0" xfId="0" applyFill="1" applyAlignment="1">
      <alignment horizontal="right" vertical="center"/>
    </xf>
    <xf numFmtId="0" fontId="0" fillId="2" borderId="0" xfId="0" applyFill="1" applyAlignment="1">
      <alignment horizontal="right" vertical="center"/>
    </xf>
    <xf numFmtId="0" fontId="0" fillId="3" borderId="0" xfId="0" applyFill="1" applyAlignment="1">
      <alignment horizontal="left"/>
    </xf>
    <xf numFmtId="0" fontId="2" fillId="2" borderId="0" xfId="0" applyFont="1" applyFill="1"/>
    <xf numFmtId="0" fontId="6" fillId="7" borderId="0" xfId="0" applyFont="1" applyFill="1" applyAlignment="1">
      <alignment horizontal="left" vertical="center"/>
    </xf>
    <xf numFmtId="0" fontId="0" fillId="5" borderId="0" xfId="0" applyFill="1" applyAlignment="1">
      <alignment horizontal="left" vertical="center"/>
    </xf>
    <xf numFmtId="0" fontId="2" fillId="7" borderId="0" xfId="0" applyFont="1" applyFill="1" applyAlignment="1">
      <alignment horizontal="left" indent="1"/>
    </xf>
    <xf numFmtId="0" fontId="0" fillId="7" borderId="10" xfId="0" applyFill="1" applyBorder="1" applyAlignment="1">
      <alignment vertical="top" wrapText="1"/>
    </xf>
    <xf numFmtId="0" fontId="2" fillId="7" borderId="11" xfId="0" applyFont="1" applyFill="1" applyBorder="1" applyAlignment="1">
      <alignment horizontal="left" vertical="center" indent="1"/>
    </xf>
    <xf numFmtId="0" fontId="0" fillId="6" borderId="12" xfId="0" applyFill="1" applyBorder="1" applyAlignment="1">
      <alignment horizontal="left" vertical="center" wrapText="1" indent="1"/>
    </xf>
    <xf numFmtId="0" fontId="2" fillId="7" borderId="0" xfId="0" applyFont="1" applyFill="1" applyAlignment="1">
      <alignment horizontal="center"/>
    </xf>
    <xf numFmtId="9" fontId="0" fillId="7" borderId="0" xfId="2" applyFont="1" applyFill="1"/>
    <xf numFmtId="9" fontId="0" fillId="7" borderId="0" xfId="0" applyNumberFormat="1" applyFill="1"/>
    <xf numFmtId="9" fontId="0" fillId="3" borderId="0" xfId="2" applyFont="1" applyFill="1" applyBorder="1" applyProtection="1">
      <protection locked="0"/>
    </xf>
    <xf numFmtId="0" fontId="2" fillId="5" borderId="0" xfId="0" applyFont="1" applyFill="1" applyAlignment="1">
      <alignment horizontal="right" vertical="center"/>
    </xf>
    <xf numFmtId="9" fontId="0" fillId="2" borderId="0" xfId="2" applyFont="1" applyFill="1" applyBorder="1" applyProtection="1">
      <protection locked="0"/>
    </xf>
    <xf numFmtId="0" fontId="0" fillId="5" borderId="0" xfId="0" applyFill="1" applyAlignment="1">
      <alignment horizontal="right" vertical="center"/>
    </xf>
    <xf numFmtId="0" fontId="2" fillId="5" borderId="13" xfId="0" applyFont="1" applyFill="1" applyBorder="1" applyAlignment="1">
      <alignment horizontal="left" vertical="center"/>
    </xf>
    <xf numFmtId="9" fontId="0" fillId="2" borderId="13" xfId="2" applyFont="1" applyFill="1" applyBorder="1" applyProtection="1">
      <protection locked="0"/>
    </xf>
    <xf numFmtId="0" fontId="2" fillId="5" borderId="13" xfId="0" applyFont="1" applyFill="1" applyBorder="1" applyAlignment="1">
      <alignment horizontal="right" vertical="center"/>
    </xf>
    <xf numFmtId="0" fontId="2" fillId="6" borderId="0" xfId="0" applyFont="1" applyFill="1"/>
    <xf numFmtId="9" fontId="2" fillId="6" borderId="0" xfId="0" applyNumberFormat="1" applyFont="1" applyFill="1"/>
    <xf numFmtId="164" fontId="2" fillId="6" borderId="0" xfId="0" applyNumberFormat="1" applyFont="1" applyFill="1"/>
    <xf numFmtId="9" fontId="2" fillId="6" borderId="0" xfId="2" applyFont="1" applyFill="1"/>
    <xf numFmtId="0" fontId="0" fillId="5" borderId="13" xfId="0" applyFill="1" applyBorder="1" applyAlignment="1">
      <alignment horizontal="right" vertical="center"/>
    </xf>
    <xf numFmtId="43" fontId="0" fillId="3" borderId="0" xfId="1" applyFont="1" applyFill="1" applyBorder="1" applyProtection="1">
      <protection locked="0"/>
    </xf>
    <xf numFmtId="43" fontId="0" fillId="2" borderId="0" xfId="1" applyFont="1" applyFill="1" applyBorder="1" applyProtection="1">
      <protection locked="0"/>
    </xf>
    <xf numFmtId="164" fontId="0" fillId="2" borderId="0" xfId="1" applyNumberFormat="1" applyFont="1" applyFill="1" applyBorder="1"/>
    <xf numFmtId="0" fontId="0" fillId="6" borderId="3" xfId="0" applyFill="1" applyBorder="1"/>
    <xf numFmtId="0" fontId="0" fillId="6" borderId="4" xfId="0" applyFill="1" applyBorder="1"/>
    <xf numFmtId="0" fontId="0" fillId="6" borderId="5" xfId="0" applyFill="1" applyBorder="1"/>
    <xf numFmtId="0" fontId="2" fillId="6" borderId="2" xfId="0" applyFont="1" applyFill="1" applyBorder="1"/>
    <xf numFmtId="164" fontId="2" fillId="6" borderId="1" xfId="0" applyNumberFormat="1" applyFont="1" applyFill="1" applyBorder="1"/>
    <xf numFmtId="164" fontId="0" fillId="6" borderId="9" xfId="0" applyNumberFormat="1" applyFill="1" applyBorder="1"/>
    <xf numFmtId="0" fontId="2" fillId="6" borderId="2" xfId="0" applyFont="1" applyFill="1" applyBorder="1" applyAlignment="1">
      <alignment wrapText="1"/>
    </xf>
    <xf numFmtId="1" fontId="0" fillId="6" borderId="0" xfId="0" applyNumberFormat="1" applyFill="1"/>
    <xf numFmtId="0" fontId="0" fillId="6" borderId="9" xfId="0" applyFill="1" applyBorder="1"/>
    <xf numFmtId="0" fontId="0" fillId="6" borderId="6" xfId="0" applyFill="1" applyBorder="1"/>
    <xf numFmtId="0" fontId="0" fillId="6" borderId="7" xfId="0" applyFill="1" applyBorder="1"/>
    <xf numFmtId="0" fontId="0" fillId="6" borderId="8" xfId="0" applyFill="1" applyBorder="1"/>
    <xf numFmtId="164" fontId="0" fillId="3" borderId="0" xfId="1" applyNumberFormat="1" applyFont="1" applyFill="1" applyBorder="1"/>
    <xf numFmtId="0" fontId="3" fillId="8" borderId="0" xfId="0" applyFont="1" applyFill="1" applyAlignment="1">
      <alignment horizontal="left" vertical="center"/>
    </xf>
    <xf numFmtId="0" fontId="2" fillId="8" borderId="0" xfId="0" applyFont="1" applyFill="1"/>
    <xf numFmtId="0" fontId="7" fillId="8" borderId="0" xfId="0" applyFont="1" applyFill="1" applyAlignment="1">
      <alignment horizontal="right" vertical="center"/>
    </xf>
    <xf numFmtId="0" fontId="0" fillId="8" borderId="0" xfId="0" applyFill="1"/>
    <xf numFmtId="0" fontId="4" fillId="8" borderId="0" xfId="0" applyFont="1" applyFill="1"/>
    <xf numFmtId="0" fontId="3" fillId="8" borderId="0" xfId="0" applyFont="1" applyFill="1" applyAlignment="1">
      <alignment horizontal="left"/>
    </xf>
    <xf numFmtId="0" fontId="6" fillId="8" borderId="0" xfId="0" applyFont="1" applyFill="1" applyAlignment="1">
      <alignment horizontal="left" vertical="center"/>
    </xf>
    <xf numFmtId="0" fontId="0" fillId="4" borderId="0" xfId="0" applyFill="1" applyAlignment="1">
      <alignment horizontal="left" vertical="center"/>
    </xf>
    <xf numFmtId="0" fontId="2" fillId="7" borderId="0" xfId="0" applyFont="1" applyFill="1" applyAlignment="1">
      <alignment horizontal="left"/>
    </xf>
    <xf numFmtId="0" fontId="3" fillId="8" borderId="0" xfId="0" applyFont="1" applyFill="1" applyAlignment="1">
      <alignment horizontal="center" vertical="center"/>
    </xf>
    <xf numFmtId="0" fontId="8" fillId="7" borderId="0" xfId="0" applyFont="1" applyFill="1" applyAlignment="1">
      <alignment horizontal="center"/>
    </xf>
    <xf numFmtId="0" fontId="2" fillId="7" borderId="0" xfId="0" applyFont="1" applyFill="1" applyAlignment="1">
      <alignment horizontal="center"/>
    </xf>
    <xf numFmtId="0" fontId="8" fillId="7" borderId="0" xfId="0" applyFont="1" applyFill="1" applyAlignment="1">
      <alignment horizontal="center" vertical="center"/>
    </xf>
  </cellXfs>
  <cellStyles count="3">
    <cellStyle name="Comma" xfId="1" builtinId="3"/>
    <cellStyle name="Normal" xfId="0" builtinId="0"/>
    <cellStyle name="Percent" xfId="2" builtinId="5"/>
  </cellStyles>
  <dxfs count="8">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b/>
        <i val="0"/>
        <color auto="1"/>
      </font>
      <fill>
        <patternFill>
          <bgColor rgb="FFFFFF00"/>
        </patternFill>
      </fill>
      <border>
        <left style="thin">
          <color auto="1"/>
        </left>
        <right style="thin">
          <color auto="1"/>
        </right>
        <top style="thin">
          <color auto="1"/>
        </top>
        <bottom style="thin">
          <color auto="1"/>
        </bottom>
      </border>
    </dxf>
    <dxf>
      <fill>
        <patternFill>
          <bgColor theme="6" tint="0.59996337778862885"/>
        </patternFill>
      </fill>
    </dxf>
    <dxf>
      <fill>
        <patternFill>
          <bgColor theme="9" tint="0.59996337778862885"/>
        </patternFill>
      </fill>
    </dxf>
    <dxf>
      <fill>
        <patternFill>
          <bgColor rgb="FFFF0000"/>
        </patternFill>
      </fill>
    </dxf>
  </dxfs>
  <tableStyles count="0" defaultTableStyle="TableStyleMedium9" defaultPivotStyle="PivotStyleLight16"/>
  <colors>
    <mruColors>
      <color rgb="FFA1DB8D"/>
      <color rgb="FF7CCC60"/>
      <color rgb="FF5BB73B"/>
      <color rgb="FFB3DDA4"/>
      <color rgb="FFF1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support.ptc.com/help/codebeamer/r3.0/en/codebeamer/admin_guide/5672869.html" TargetMode="External"/><Relationship Id="rId1" Type="http://schemas.openxmlformats.org/officeDocument/2006/relationships/hyperlink" Target="https://www.ptc.com/en/support/refdoc/Codebeamer/3_0/Codebeamer_3_0_Performance_Test_Report" TargetMode="Externa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16565</xdr:rowOff>
    </xdr:from>
    <xdr:to>
      <xdr:col>10</xdr:col>
      <xdr:colOff>612913</xdr:colOff>
      <xdr:row>27</xdr:row>
      <xdr:rowOff>33130</xdr:rowOff>
    </xdr:to>
    <xdr:sp macro="" textlink="">
      <xdr:nvSpPr>
        <xdr:cNvPr id="22" name="TextBox 2">
          <a:hlinkClick xmlns:r="http://schemas.openxmlformats.org/officeDocument/2006/relationships" r:id="rId1"/>
          <a:extLst>
            <a:ext uri="{FF2B5EF4-FFF2-40B4-BE49-F238E27FC236}">
              <a16:creationId xmlns:a16="http://schemas.microsoft.com/office/drawing/2014/main" id="{28A7598A-75CD-4C15-AF80-9F0F03936583}"/>
            </a:ext>
          </a:extLst>
        </xdr:cNvPr>
        <xdr:cNvSpPr txBox="1"/>
      </xdr:nvSpPr>
      <xdr:spPr>
        <a:xfrm>
          <a:off x="114300" y="215348"/>
          <a:ext cx="6627743" cy="5143499"/>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chemeClr val="tx1">
                  <a:lumMod val="75000"/>
                  <a:lumOff val="25000"/>
                </a:schemeClr>
              </a:solidFill>
              <a:effectLst/>
              <a:latin typeface="+mn-lt"/>
              <a:ea typeface="+mn-ea"/>
              <a:cs typeface="+mn-cs"/>
            </a:rPr>
            <a:t>Codebeamer Hardware Sizing Calculator</a:t>
          </a:r>
        </a:p>
        <a:p>
          <a:endParaRPr lang="en-US" sz="1200">
            <a:solidFill>
              <a:schemeClr val="dk1"/>
            </a:solidFill>
            <a:effectLst/>
            <a:latin typeface="+mn-lt"/>
            <a:ea typeface="+mn-ea"/>
            <a:cs typeface="+mn-cs"/>
          </a:endParaRPr>
        </a:p>
        <a:p>
          <a:r>
            <a:rPr lang="en-NL" sz="1200">
              <a:solidFill>
                <a:schemeClr val="dk1"/>
              </a:solidFill>
              <a:effectLst/>
              <a:latin typeface="+mn-lt"/>
              <a:ea typeface="+mn-ea"/>
              <a:cs typeface="+mn-cs"/>
            </a:rPr>
            <a:t>There are several factors in a Codebeamer deployment that impact its overall size and scale. The types of users, their locations, and their relationships with the system can significantly affect the processing needs of your infrastructure. Based on these factors, the sizing calculator can help you determine the system requirements for an efficient Codebeamer deployment.</a:t>
          </a:r>
        </a:p>
        <a:p>
          <a:endParaRPr lang="en-US" sz="1200">
            <a:solidFill>
              <a:schemeClr val="dk1"/>
            </a:solidFill>
            <a:latin typeface="+mn-lt"/>
            <a:ea typeface="+mn-ea"/>
            <a:cs typeface="+mn-cs"/>
          </a:endParaRPr>
        </a:p>
        <a:p>
          <a:r>
            <a:rPr lang="en-NL" sz="1200">
              <a:solidFill>
                <a:schemeClr val="dk1"/>
              </a:solidFill>
              <a:effectLst/>
              <a:latin typeface="+mn-lt"/>
              <a:ea typeface="+mn-ea"/>
              <a:cs typeface="+mn-cs"/>
            </a:rPr>
            <a:t>For realistic estimates, the calculator converts the number of named users into weighted active users. This is done by calculating concurrency ratios that estimate how many users are using the system simultaneously. Although the calculator provides an initial conservative estimate, you must evaluate the concurrency ratios because they greatly influence the overall estimates. The calculator adjusts for variations in concurrency based on the user's role and context. Each user role has an assigned weighting factor. Roles such as Project Administrator require more system resources than regular users. This combination of concurrency and weighting factors results in a weighted active user ratio, which is used for sizing estimates.</a:t>
          </a:r>
        </a:p>
        <a:p>
          <a:endParaRPr lang="en-US" sz="1200">
            <a:solidFill>
              <a:schemeClr val="dk1"/>
            </a:solidFill>
            <a:latin typeface="+mn-lt"/>
            <a:ea typeface="+mn-ea"/>
            <a:cs typeface="+mn-cs"/>
          </a:endParaRPr>
        </a:p>
        <a:p>
          <a:r>
            <a:rPr lang="en-US" sz="1200">
              <a:solidFill>
                <a:schemeClr val="dk1"/>
              </a:solidFill>
              <a:effectLst/>
              <a:latin typeface="+mn-lt"/>
              <a:ea typeface="+mn-ea"/>
              <a:cs typeface="+mn-cs"/>
            </a:rPr>
            <a:t>The calculator allows designating users into geographic regions and assumes that users in each geography work a single shift.  </a:t>
          </a:r>
          <a:r>
            <a:rPr lang="en-NL" sz="1200">
              <a:solidFill>
                <a:schemeClr val="dk1"/>
              </a:solidFill>
              <a:effectLst/>
              <a:latin typeface="+mn-lt"/>
              <a:ea typeface="+mn-ea"/>
              <a:cs typeface="+mn-cs"/>
            </a:rPr>
            <a:t>It considers overlapping working hours during the start and end of the day in each region</a:t>
          </a:r>
          <a:r>
            <a:rPr lang="en-US" sz="1200">
              <a:solidFill>
                <a:schemeClr val="dk1"/>
              </a:solidFill>
              <a:effectLst/>
              <a:latin typeface="+mn-lt"/>
              <a:ea typeface="+mn-ea"/>
              <a:cs typeface="+mn-cs"/>
            </a:rPr>
            <a:t>. </a:t>
          </a:r>
          <a:r>
            <a:rPr lang="en-NL" sz="1200">
              <a:solidFill>
                <a:schemeClr val="dk1"/>
              </a:solidFill>
              <a:effectLst/>
              <a:latin typeface="+mn-lt"/>
              <a:ea typeface="+mn-ea"/>
              <a:cs typeface="+mn-cs"/>
            </a:rPr>
            <a:t>Typically, the calculator sizes systems for peak use based on the combined totals from the two neighboring regions with the most users. In rare cases, a second shift may increase overlap and must be accounted for. By default, the calculator recommends system size based on the largest combined value of two adjacent regions.</a:t>
          </a:r>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In the field for Approximate Named Users to the right, enter the number of internal and external users by region. </a:t>
          </a:r>
          <a:r>
            <a:rPr lang="en-NL" sz="1200">
              <a:solidFill>
                <a:schemeClr val="dk1"/>
              </a:solidFill>
              <a:effectLst/>
              <a:latin typeface="+mn-lt"/>
              <a:ea typeface="+mn-ea"/>
              <a:cs typeface="+mn-cs"/>
            </a:rPr>
            <a:t>Treat external employees as internal resources for simplicity.</a:t>
          </a: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Related Links</a:t>
          </a: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u="sng">
              <a:solidFill>
                <a:srgbClr val="0070C0"/>
              </a:solidFill>
              <a:effectLst/>
              <a:latin typeface="+mn-lt"/>
              <a:ea typeface="+mn-ea"/>
              <a:cs typeface="+mn-cs"/>
            </a:rPr>
            <a:t>Codebeamer 3.0.0.0 Performance Test Report</a:t>
          </a:r>
          <a:endParaRPr lang="en-NL" sz="1200" u="sng">
            <a:solidFill>
              <a:srgbClr val="0070C0"/>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Codebeamer Hardware Sizing Calculator v1</a:t>
          </a:r>
        </a:p>
        <a:p>
          <a:r>
            <a:rPr lang="en-US" sz="1100">
              <a:solidFill>
                <a:schemeClr val="dk1"/>
              </a:solidFill>
              <a:effectLst/>
              <a:latin typeface="+mn-lt"/>
              <a:ea typeface="+mn-ea"/>
              <a:cs typeface="+mn-cs"/>
            </a:rPr>
            <a:t>April</a:t>
          </a:r>
          <a:r>
            <a:rPr lang="en-US" sz="1100" baseline="0">
              <a:solidFill>
                <a:schemeClr val="dk1"/>
              </a:solidFill>
              <a:effectLst/>
              <a:latin typeface="+mn-lt"/>
              <a:ea typeface="+mn-ea"/>
              <a:cs typeface="+mn-cs"/>
            </a:rPr>
            <a:t> 2025</a:t>
          </a:r>
          <a:endParaRPr lang="en-NL" sz="1100">
            <a:solidFill>
              <a:schemeClr val="dk1"/>
            </a:solidFill>
            <a:effectLst/>
            <a:latin typeface="+mn-lt"/>
            <a:ea typeface="+mn-ea"/>
            <a:cs typeface="+mn-cs"/>
          </a:endParaRPr>
        </a:p>
      </xdr:txBody>
    </xdr:sp>
    <xdr:clientData/>
  </xdr:twoCellAnchor>
  <xdr:twoCellAnchor>
    <xdr:from>
      <xdr:col>17</xdr:col>
      <xdr:colOff>57979</xdr:colOff>
      <xdr:row>2</xdr:row>
      <xdr:rowOff>21534</xdr:rowOff>
    </xdr:from>
    <xdr:to>
      <xdr:col>18</xdr:col>
      <xdr:colOff>389283</xdr:colOff>
      <xdr:row>7</xdr:row>
      <xdr:rowOff>165653</xdr:rowOff>
    </xdr:to>
    <xdr:sp macro="" textlink="">
      <xdr:nvSpPr>
        <xdr:cNvPr id="6" name="Rounded Rectangular Callout 4">
          <a:hlinkClick xmlns:r="http://schemas.openxmlformats.org/officeDocument/2006/relationships" r:id="rId2"/>
          <a:extLst>
            <a:ext uri="{FF2B5EF4-FFF2-40B4-BE49-F238E27FC236}">
              <a16:creationId xmlns:a16="http://schemas.microsoft.com/office/drawing/2014/main" id="{8D02C808-9180-498B-BB06-777E8423A785}"/>
            </a:ext>
            <a:ext uri="{147F2762-F138-4A5C-976F-8EAC2B608ADB}">
              <a16:predDERef xmlns:a16="http://schemas.microsoft.com/office/drawing/2014/main" pred="{28A7598A-75CD-4C15-AF80-9F0F03936583}"/>
            </a:ext>
          </a:extLst>
        </xdr:cNvPr>
        <xdr:cNvSpPr/>
      </xdr:nvSpPr>
      <xdr:spPr>
        <a:xfrm>
          <a:off x="11611804" y="583509"/>
          <a:ext cx="3655529" cy="1268069"/>
        </a:xfrm>
        <a:prstGeom prst="wedgeRoundRectCallout">
          <a:avLst>
            <a:gd name="adj1" fmla="val -67866"/>
            <a:gd name="adj2" fmla="val 17026"/>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L" sz="1100">
              <a:solidFill>
                <a:schemeClr val="dk1"/>
              </a:solidFill>
              <a:effectLst/>
              <a:latin typeface="+mn-lt"/>
              <a:ea typeface="+mn-ea"/>
              <a:cs typeface="+mn-cs"/>
            </a:rPr>
            <a:t>Enter the number of named users in the region.</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This calculator supports up to 10000 named users and 3500 Total Active Concurrent Weighted Active Users.</a:t>
          </a:r>
          <a:endParaRPr lang="en-NL">
            <a:effectLst/>
          </a:endParaRPr>
        </a:p>
        <a:p>
          <a:endParaRPr lang="en-NL" sz="1100">
            <a:solidFill>
              <a:schemeClr val="dk1"/>
            </a:solidFill>
            <a:effectLst/>
            <a:latin typeface="+mn-lt"/>
            <a:ea typeface="+mn-ea"/>
            <a:cs typeface="+mn-cs"/>
          </a:endParaRPr>
        </a:p>
        <a:p>
          <a:r>
            <a:rPr lang="en-US" sz="1100" baseline="0">
              <a:solidFill>
                <a:schemeClr val="dk1"/>
              </a:solidFill>
              <a:effectLst/>
              <a:latin typeface="+mn-lt"/>
              <a:ea typeface="+mn-ea"/>
              <a:cs typeface="+mn-cs"/>
            </a:rPr>
            <a:t>Enter the number of Workitems. Refer to the </a:t>
          </a:r>
          <a:r>
            <a:rPr lang="en-US" sz="1100" u="sng" baseline="0">
              <a:solidFill>
                <a:srgbClr val="0070C0"/>
              </a:solidFill>
              <a:effectLst/>
              <a:latin typeface="+mn-lt"/>
              <a:ea typeface="+mn-ea"/>
              <a:cs typeface="+mn-cs"/>
            </a:rPr>
            <a:t>Codebeamer Statistics Page</a:t>
          </a:r>
          <a:r>
            <a:rPr lang="en-US" sz="1100" baseline="0">
              <a:solidFill>
                <a:schemeClr val="dk1"/>
              </a:solidFill>
              <a:effectLst/>
              <a:latin typeface="+mn-lt"/>
              <a:ea typeface="+mn-ea"/>
              <a:cs typeface="+mn-cs"/>
            </a:rPr>
            <a:t>.</a:t>
          </a:r>
        </a:p>
        <a:p>
          <a:endParaRPr lang="en-US" sz="1100" baseline="0">
            <a:solidFill>
              <a:schemeClr val="dk1"/>
            </a:solidFill>
            <a:effectLst/>
            <a:latin typeface="+mn-lt"/>
            <a:ea typeface="+mn-ea"/>
            <a:cs typeface="+mn-cs"/>
          </a:endParaRPr>
        </a:p>
        <a:p>
          <a:endParaRPr lang="en-US">
            <a:effectLst/>
          </a:endParaRPr>
        </a:p>
      </xdr:txBody>
    </xdr:sp>
    <xdr:clientData/>
  </xdr:twoCellAnchor>
  <xdr:twoCellAnchor>
    <xdr:from>
      <xdr:col>17</xdr:col>
      <xdr:colOff>57979</xdr:colOff>
      <xdr:row>11</xdr:row>
      <xdr:rowOff>13252</xdr:rowOff>
    </xdr:from>
    <xdr:to>
      <xdr:col>18</xdr:col>
      <xdr:colOff>405849</xdr:colOff>
      <xdr:row>16</xdr:row>
      <xdr:rowOff>49695</xdr:rowOff>
    </xdr:to>
    <xdr:sp macro="" textlink="">
      <xdr:nvSpPr>
        <xdr:cNvPr id="4" name="Rounded Rectangular Callout 5">
          <a:extLst>
            <a:ext uri="{FF2B5EF4-FFF2-40B4-BE49-F238E27FC236}">
              <a16:creationId xmlns:a16="http://schemas.microsoft.com/office/drawing/2014/main" id="{6A9EDB87-208C-4D99-BBE4-CE7376CE59C3}"/>
            </a:ext>
          </a:extLst>
        </xdr:cNvPr>
        <xdr:cNvSpPr/>
      </xdr:nvSpPr>
      <xdr:spPr>
        <a:xfrm>
          <a:off x="11322327" y="2489752"/>
          <a:ext cx="3669196" cy="1121465"/>
        </a:xfrm>
        <a:prstGeom prst="wedgeRoundRectCallout">
          <a:avLst>
            <a:gd name="adj1" fmla="val -67091"/>
            <a:gd name="adj2" fmla="val -15873"/>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Check and adjust the values on the Sizing Estimate tab and then use the highlighted value as the minimum weighted active user count. Refer to the PTC Hardware Sizing Guide for specific hardware recommendations based on this count and your operating system.</a:t>
          </a:r>
          <a:endParaRPr lang="en-NL"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209548</xdr:colOff>
      <xdr:row>0</xdr:row>
      <xdr:rowOff>142874</xdr:rowOff>
    </xdr:from>
    <xdr:to>
      <xdr:col>4</xdr:col>
      <xdr:colOff>523874</xdr:colOff>
      <xdr:row>0</xdr:row>
      <xdr:rowOff>895349</xdr:rowOff>
    </xdr:to>
    <xdr:sp macro="" textlink="">
      <xdr:nvSpPr>
        <xdr:cNvPr id="2" name="Rounded Rectangular Callout 2">
          <a:extLst>
            <a:ext uri="{FF2B5EF4-FFF2-40B4-BE49-F238E27FC236}">
              <a16:creationId xmlns:a16="http://schemas.microsoft.com/office/drawing/2014/main" id="{71D9658A-4BBC-4CF0-A588-1D93B8FC7626}"/>
            </a:ext>
          </a:extLst>
        </xdr:cNvPr>
        <xdr:cNvSpPr/>
      </xdr:nvSpPr>
      <xdr:spPr>
        <a:xfrm>
          <a:off x="209548" y="142874"/>
          <a:ext cx="3638551" cy="752475"/>
        </a:xfrm>
        <a:prstGeom prst="wedgeRoundRectCallout">
          <a:avLst>
            <a:gd name="adj1" fmla="val -10398"/>
            <a:gd name="adj2" fmla="val 115510"/>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NL" sz="1100">
              <a:solidFill>
                <a:schemeClr val="dk1"/>
              </a:solidFill>
              <a:effectLst/>
              <a:latin typeface="+mn-lt"/>
              <a:ea typeface="+mn-ea"/>
              <a:cs typeface="+mn-cs"/>
            </a:rPr>
            <a:t>Define the names of your user roles. For systems with multiple organizations, using an organization prefix for each role can enhance the estimation accuracy.</a:t>
          </a:r>
        </a:p>
      </xdr:txBody>
    </xdr:sp>
    <xdr:clientData/>
  </xdr:twoCellAnchor>
  <xdr:twoCellAnchor>
    <xdr:from>
      <xdr:col>4</xdr:col>
      <xdr:colOff>285750</xdr:colOff>
      <xdr:row>2</xdr:row>
      <xdr:rowOff>104775</xdr:rowOff>
    </xdr:from>
    <xdr:to>
      <xdr:col>8</xdr:col>
      <xdr:colOff>190500</xdr:colOff>
      <xdr:row>7</xdr:row>
      <xdr:rowOff>161925</xdr:rowOff>
    </xdr:to>
    <xdr:sp macro="" textlink="">
      <xdr:nvSpPr>
        <xdr:cNvPr id="3" name="Rounded Rectangular Callout 3">
          <a:extLst>
            <a:ext uri="{FF2B5EF4-FFF2-40B4-BE49-F238E27FC236}">
              <a16:creationId xmlns:a16="http://schemas.microsoft.com/office/drawing/2014/main" id="{B16D4D27-5464-4C2C-B45D-F7830E9FAB18}"/>
            </a:ext>
          </a:extLst>
        </xdr:cNvPr>
        <xdr:cNvSpPr/>
      </xdr:nvSpPr>
      <xdr:spPr>
        <a:xfrm>
          <a:off x="3609975" y="1371600"/>
          <a:ext cx="2343150" cy="1019175"/>
        </a:xfrm>
        <a:prstGeom prst="wedgeRoundRectCallout">
          <a:avLst>
            <a:gd name="adj1" fmla="val -60448"/>
            <a:gd name="adj2" fmla="val 23857"/>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US" sz="1100">
              <a:solidFill>
                <a:schemeClr val="dk1"/>
              </a:solidFill>
              <a:effectLst/>
              <a:latin typeface="+mn-lt"/>
              <a:ea typeface="+mn-ea"/>
              <a:cs typeface="+mn-cs"/>
            </a:rPr>
            <a:t>Assign the distribution of users by role. You can adjust the relative percentages or enter exact numbers.</a:t>
          </a:r>
          <a:endParaRPr lang="en-NL" sz="1100">
            <a:solidFill>
              <a:schemeClr val="dk1"/>
            </a:solidFill>
            <a:effectLst/>
            <a:latin typeface="+mn-lt"/>
            <a:ea typeface="+mn-ea"/>
            <a:cs typeface="+mn-cs"/>
          </a:endParaRPr>
        </a:p>
      </xdr:txBody>
    </xdr:sp>
    <xdr:clientData/>
  </xdr:twoCellAnchor>
  <xdr:twoCellAnchor>
    <xdr:from>
      <xdr:col>4</xdr:col>
      <xdr:colOff>495300</xdr:colOff>
      <xdr:row>11</xdr:row>
      <xdr:rowOff>69851</xdr:rowOff>
    </xdr:from>
    <xdr:to>
      <xdr:col>8</xdr:col>
      <xdr:colOff>88900</xdr:colOff>
      <xdr:row>20</xdr:row>
      <xdr:rowOff>165101</xdr:rowOff>
    </xdr:to>
    <xdr:sp macro="" textlink="">
      <xdr:nvSpPr>
        <xdr:cNvPr id="4" name="Rounded Rectangular Callout 4">
          <a:extLst>
            <a:ext uri="{FF2B5EF4-FFF2-40B4-BE49-F238E27FC236}">
              <a16:creationId xmlns:a16="http://schemas.microsoft.com/office/drawing/2014/main" id="{46B99B41-D108-46F8-9E24-335DDE02D85E}"/>
            </a:ext>
          </a:extLst>
        </xdr:cNvPr>
        <xdr:cNvSpPr/>
      </xdr:nvSpPr>
      <xdr:spPr>
        <a:xfrm>
          <a:off x="3822700" y="3054351"/>
          <a:ext cx="2032000" cy="1809750"/>
        </a:xfrm>
        <a:prstGeom prst="wedgeRoundRectCallout">
          <a:avLst>
            <a:gd name="adj1" fmla="val -73281"/>
            <a:gd name="adj2" fmla="val 89528"/>
            <a:gd name="adj3" fmla="val 16667"/>
          </a:avLst>
        </a:prstGeom>
        <a:solidFill>
          <a:schemeClr val="tx1">
            <a:lumMod val="75000"/>
            <a:lumOff val="25000"/>
          </a:schemeClr>
        </a:solidFill>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NL" sz="1100">
              <a:solidFill>
                <a:schemeClr val="bg1"/>
              </a:solidFill>
              <a:effectLst/>
              <a:latin typeface="+mn-lt"/>
              <a:ea typeface="+mn-ea"/>
              <a:cs typeface="+mn-cs"/>
            </a:rPr>
            <a:t> </a:t>
          </a:r>
        </a:p>
        <a:p>
          <a:r>
            <a:rPr lang="en-NL" sz="1100" b="1">
              <a:solidFill>
                <a:schemeClr val="bg1"/>
              </a:solidFill>
              <a:effectLst/>
              <a:latin typeface="+mn-lt"/>
              <a:ea typeface="+mn-ea"/>
              <a:cs typeface="+mn-cs"/>
            </a:rPr>
            <a:t>The total percentage must not exceed 100%, and the number of users must be within the Approximate Named Users. Any discrepancies will be highlighted.</a:t>
          </a:r>
        </a:p>
      </xdr:txBody>
    </xdr:sp>
    <xdr:clientData/>
  </xdr:twoCellAnchor>
  <xdr:twoCellAnchor>
    <xdr:from>
      <xdr:col>4</xdr:col>
      <xdr:colOff>447675</xdr:colOff>
      <xdr:row>28</xdr:row>
      <xdr:rowOff>98425</xdr:rowOff>
    </xdr:from>
    <xdr:to>
      <xdr:col>8</xdr:col>
      <xdr:colOff>123825</xdr:colOff>
      <xdr:row>37</xdr:row>
      <xdr:rowOff>171450</xdr:rowOff>
    </xdr:to>
    <xdr:sp macro="" textlink="">
      <xdr:nvSpPr>
        <xdr:cNvPr id="5" name="Rounded Rectangular Callout 5">
          <a:extLst>
            <a:ext uri="{FF2B5EF4-FFF2-40B4-BE49-F238E27FC236}">
              <a16:creationId xmlns:a16="http://schemas.microsoft.com/office/drawing/2014/main" id="{E49E6E35-78B3-457F-BAD5-8AACE4E89357}"/>
            </a:ext>
          </a:extLst>
        </xdr:cNvPr>
        <xdr:cNvSpPr/>
      </xdr:nvSpPr>
      <xdr:spPr>
        <a:xfrm>
          <a:off x="3771900" y="6394450"/>
          <a:ext cx="2114550" cy="1844675"/>
        </a:xfrm>
        <a:prstGeom prst="wedgeRoundRectCallout">
          <a:avLst>
            <a:gd name="adj1" fmla="val -69564"/>
            <a:gd name="adj2" fmla="val 8200"/>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US" sz="1100">
              <a:solidFill>
                <a:schemeClr val="dk1"/>
              </a:solidFill>
              <a:effectLst/>
              <a:latin typeface="+mn-lt"/>
              <a:ea typeface="+mn-ea"/>
              <a:cs typeface="+mn-cs"/>
            </a:rPr>
            <a:t>Set your desired concurrency rate. This rate converts the total users from the table above into concurrent users by role. Note that a</a:t>
          </a:r>
          <a:r>
            <a:rPr lang="en-NL" sz="1100">
              <a:solidFill>
                <a:schemeClr val="dk1"/>
              </a:solidFill>
              <a:effectLst/>
              <a:latin typeface="+mn-lt"/>
              <a:ea typeface="+mn-ea"/>
              <a:cs typeface="+mn-cs"/>
            </a:rPr>
            <a:t> common error is setting a rate too high for normal use. If </a:t>
          </a:r>
          <a:r>
            <a:rPr lang="en-US" sz="1100">
              <a:solidFill>
                <a:schemeClr val="dk1"/>
              </a:solidFill>
              <a:effectLst/>
              <a:latin typeface="+mn-lt"/>
              <a:ea typeface="+mn-ea"/>
              <a:cs typeface="+mn-cs"/>
            </a:rPr>
            <a:t>you</a:t>
          </a:r>
          <a:r>
            <a:rPr lang="en-US" sz="1100" baseline="0">
              <a:solidFill>
                <a:schemeClr val="dk1"/>
              </a:solidFill>
              <a:effectLst/>
              <a:latin typeface="+mn-lt"/>
              <a:ea typeface="+mn-ea"/>
              <a:cs typeface="+mn-cs"/>
            </a:rPr>
            <a:t> know the </a:t>
          </a:r>
          <a:r>
            <a:rPr lang="en-US" sz="1100">
              <a:solidFill>
                <a:schemeClr val="dk1"/>
              </a:solidFill>
              <a:effectLst/>
              <a:latin typeface="+mn-lt"/>
              <a:ea typeface="+mn-ea"/>
              <a:cs typeface="+mn-cs"/>
            </a:rPr>
            <a:t>exact</a:t>
          </a:r>
          <a:r>
            <a:rPr lang="en-NL" sz="1100">
              <a:solidFill>
                <a:schemeClr val="dk1"/>
              </a:solidFill>
              <a:effectLst/>
              <a:latin typeface="+mn-lt"/>
              <a:ea typeface="+mn-ea"/>
              <a:cs typeface="+mn-cs"/>
            </a:rPr>
            <a:t> concurrency, override the </a:t>
          </a:r>
          <a:r>
            <a:rPr lang="en-US" sz="1100">
              <a:solidFill>
                <a:schemeClr val="dk1"/>
              </a:solidFill>
              <a:effectLst/>
              <a:latin typeface="+mn-lt"/>
              <a:ea typeface="+mn-ea"/>
              <a:cs typeface="+mn-cs"/>
            </a:rPr>
            <a:t>number </a:t>
          </a:r>
          <a:r>
            <a:rPr lang="en-NL" sz="1100">
              <a:solidFill>
                <a:schemeClr val="dk1"/>
              </a:solidFill>
              <a:effectLst/>
              <a:latin typeface="+mn-lt"/>
              <a:ea typeface="+mn-ea"/>
              <a:cs typeface="+mn-cs"/>
            </a:rPr>
            <a:t>values.</a:t>
          </a:r>
        </a:p>
      </xdr:txBody>
    </xdr:sp>
    <xdr:clientData/>
  </xdr:twoCellAnchor>
  <xdr:twoCellAnchor>
    <xdr:from>
      <xdr:col>4</xdr:col>
      <xdr:colOff>447675</xdr:colOff>
      <xdr:row>54</xdr:row>
      <xdr:rowOff>142875</xdr:rowOff>
    </xdr:from>
    <xdr:to>
      <xdr:col>8</xdr:col>
      <xdr:colOff>123825</xdr:colOff>
      <xdr:row>68</xdr:row>
      <xdr:rowOff>57150</xdr:rowOff>
    </xdr:to>
    <xdr:sp macro="" textlink="">
      <xdr:nvSpPr>
        <xdr:cNvPr id="6" name="Rounded Rectangular Callout 6">
          <a:extLst>
            <a:ext uri="{FF2B5EF4-FFF2-40B4-BE49-F238E27FC236}">
              <a16:creationId xmlns:a16="http://schemas.microsoft.com/office/drawing/2014/main" id="{6A576A17-4949-4C73-8969-6A557C927B31}"/>
            </a:ext>
          </a:extLst>
        </xdr:cNvPr>
        <xdr:cNvSpPr/>
      </xdr:nvSpPr>
      <xdr:spPr>
        <a:xfrm>
          <a:off x="3771900" y="11468100"/>
          <a:ext cx="2114550" cy="2647950"/>
        </a:xfrm>
        <a:prstGeom prst="wedgeRoundRectCallout">
          <a:avLst>
            <a:gd name="adj1" fmla="val -70915"/>
            <a:gd name="adj2" fmla="val -24306"/>
            <a:gd name="adj3" fmla="val 16667"/>
          </a:avLst>
        </a:prstGeom>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NL" sz="1100">
              <a:solidFill>
                <a:schemeClr val="dk1"/>
              </a:solidFill>
              <a:effectLst/>
              <a:latin typeface="+mn-lt"/>
              <a:ea typeface="+mn-ea"/>
              <a:cs typeface="+mn-cs"/>
            </a:rPr>
            <a:t>Assign a weighting factor for each user role: 6 for Project Administrators, 1 to 1.5 for Developers and QA users, and 1 for standard users.</a:t>
          </a:r>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NL" sz="1100">
              <a:solidFill>
                <a:schemeClr val="dk1"/>
              </a:solidFill>
              <a:effectLst/>
              <a:latin typeface="+mn-lt"/>
              <a:ea typeface="+mn-ea"/>
              <a:cs typeface="+mn-cs"/>
            </a:rPr>
            <a:t>You can create a custom user type for users that generate complex reports or start batch processes. Apply a relative weighting factor for this user type.</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5</xdr:col>
      <xdr:colOff>361949</xdr:colOff>
      <xdr:row>72</xdr:row>
      <xdr:rowOff>28574</xdr:rowOff>
    </xdr:from>
    <xdr:to>
      <xdr:col>12</xdr:col>
      <xdr:colOff>295275</xdr:colOff>
      <xdr:row>85</xdr:row>
      <xdr:rowOff>133350</xdr:rowOff>
    </xdr:to>
    <xdr:sp macro="" textlink="">
      <xdr:nvSpPr>
        <xdr:cNvPr id="7" name="Rounded Rectangular Callout 7">
          <a:extLst>
            <a:ext uri="{FF2B5EF4-FFF2-40B4-BE49-F238E27FC236}">
              <a16:creationId xmlns:a16="http://schemas.microsoft.com/office/drawing/2014/main" id="{4E5D264F-494B-4F00-9ADF-CC6A8F563EB6}"/>
            </a:ext>
          </a:extLst>
        </xdr:cNvPr>
        <xdr:cNvSpPr/>
      </xdr:nvSpPr>
      <xdr:spPr>
        <a:xfrm>
          <a:off x="4295774" y="14849474"/>
          <a:ext cx="4200526" cy="2638426"/>
        </a:xfrm>
        <a:prstGeom prst="wedgeRoundRectCallout">
          <a:avLst>
            <a:gd name="adj1" fmla="val -72777"/>
            <a:gd name="adj2" fmla="val 8684"/>
            <a:gd name="adj3" fmla="val 16667"/>
          </a:avLst>
        </a:prstGeom>
        <a:solidFill>
          <a:schemeClr val="tx1">
            <a:lumMod val="75000"/>
            <a:lumOff val="25000"/>
          </a:schemeClr>
        </a:solidFill>
        <a:ln>
          <a:solidFill>
            <a:schemeClr val="tx1">
              <a:lumMod val="75000"/>
              <a:lumOff val="2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en-NL" sz="1100" b="1">
              <a:solidFill>
                <a:schemeClr val="bg1"/>
              </a:solidFill>
              <a:effectLst/>
              <a:latin typeface="+mn-lt"/>
              <a:ea typeface="+mn-ea"/>
              <a:cs typeface="+mn-cs"/>
            </a:rPr>
            <a:t>This calculator assumes that the largest combined total between two adjoining regions is the most suitable peak number for sizing. It does not consider customers who operate multiple working shifts, which can complicate the overlap of functional hours.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mn-lt"/>
            <a:ea typeface="+mn-ea"/>
            <a:cs typeface="+mn-cs"/>
          </a:endParaRPr>
        </a:p>
        <a:p>
          <a:pPr marL="0" indent="0"/>
          <a:r>
            <a:rPr lang="en-US" sz="1100" b="1">
              <a:solidFill>
                <a:schemeClr val="bg1"/>
              </a:solidFill>
              <a:effectLst/>
              <a:latin typeface="+mn-lt"/>
              <a:ea typeface="+mn-ea"/>
              <a:cs typeface="+mn-cs"/>
            </a:rPr>
            <a:t>You can perform multiple sizing estimates to account for high and low variables related to user concurrency, weighting, and other scenarios by duplicating this worksheet. Subsequent copies of the worksheet only summarize the totals on this page and not on the Sizing Recommendations tab</a:t>
          </a:r>
          <a:r>
            <a:rPr lang="en-NL" sz="1100" b="1">
              <a:solidFill>
                <a:schemeClr val="bg1"/>
              </a:solidFill>
              <a:effectLst/>
              <a:latin typeface="+mn-lt"/>
              <a:ea typeface="+mn-ea"/>
              <a:cs typeface="+mn-cs"/>
            </a:rPr>
            <a:t> </a:t>
          </a:r>
          <a:r>
            <a:rPr lang="en-US" sz="1100" b="1">
              <a:solidFill>
                <a:schemeClr val="bg1"/>
              </a:solidFill>
              <a:effectLst/>
              <a:latin typeface="+mn-lt"/>
              <a:ea typeface="+mn-ea"/>
              <a:cs typeface="+mn-cs"/>
            </a:rPr>
            <a:t>. This approach allows you to evaluate the impact of best-case and worst-case configurations on our minimum requirements.</a:t>
          </a:r>
          <a:r>
            <a:rPr lang="en-NL" sz="1100" b="1">
              <a:solidFill>
                <a:schemeClr val="bg1"/>
              </a:solidFill>
              <a:effectLst/>
              <a:latin typeface="+mn-lt"/>
              <a:ea typeface="+mn-ea"/>
              <a:cs typeface="+mn-cs"/>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B843-83A6-43A2-88D7-937E081CD1C6}">
  <sheetPr>
    <tabColor rgb="FF5BB73B"/>
  </sheetPr>
  <dimension ref="A1:W39"/>
  <sheetViews>
    <sheetView showGridLines="0" tabSelected="1" zoomScaleNormal="100" workbookViewId="0">
      <selection activeCell="D29" sqref="D29"/>
    </sheetView>
  </sheetViews>
  <sheetFormatPr defaultColWidth="9.109375" defaultRowHeight="14.4" x14ac:dyDescent="0.3"/>
  <cols>
    <col min="1" max="1" width="9.109375" style="5" customWidth="1"/>
    <col min="2" max="12" width="9.109375" style="5"/>
    <col min="13" max="13" width="3.44140625" style="5" customWidth="1"/>
    <col min="14" max="14" width="26.88671875" style="5" customWidth="1"/>
    <col min="15" max="15" width="12.88671875" style="5" customWidth="1"/>
    <col min="16" max="16" width="11.33203125" style="5" customWidth="1"/>
    <col min="17" max="17" width="9.109375" style="5"/>
    <col min="18" max="18" width="49.88671875" style="5" customWidth="1"/>
    <col min="19" max="16384" width="9.109375" style="5"/>
  </cols>
  <sheetData>
    <row r="1" spans="1:17" ht="15.75" customHeight="1" x14ac:dyDescent="0.3"/>
    <row r="2" spans="1:17" ht="28.8" x14ac:dyDescent="0.55000000000000004">
      <c r="A2" s="6"/>
    </row>
    <row r="4" spans="1:17" x14ac:dyDescent="0.3">
      <c r="Q4" s="7"/>
    </row>
    <row r="5" spans="1:17" ht="18" x14ac:dyDescent="0.3">
      <c r="N5" s="54"/>
      <c r="O5" s="54"/>
      <c r="P5" s="55" t="s">
        <v>0</v>
      </c>
    </row>
    <row r="6" spans="1:17" ht="21" customHeight="1" x14ac:dyDescent="0.3">
      <c r="N6" s="11" t="s">
        <v>1</v>
      </c>
      <c r="O6" s="14"/>
      <c r="P6" s="12">
        <v>6000</v>
      </c>
    </row>
    <row r="7" spans="1:17" ht="21" customHeight="1" x14ac:dyDescent="0.3">
      <c r="N7" s="15" t="s">
        <v>2</v>
      </c>
      <c r="O7" s="1"/>
      <c r="P7" s="13">
        <f>1109309*2</f>
        <v>2218618</v>
      </c>
    </row>
    <row r="13" spans="1:17" ht="21.75" customHeight="1" x14ac:dyDescent="0.3">
      <c r="M13" s="58" t="s">
        <v>3</v>
      </c>
      <c r="N13" s="57"/>
      <c r="O13" s="56"/>
      <c r="P13" s="2">
        <f>'Sizing Estimate'!C80</f>
        <v>2268</v>
      </c>
    </row>
    <row r="14" spans="1:17" ht="18.75" customHeight="1" x14ac:dyDescent="0.3">
      <c r="M14" s="1" t="s">
        <v>4</v>
      </c>
      <c r="N14" s="1"/>
      <c r="O14" s="1"/>
      <c r="P14" s="3">
        <f>0.00000009015*P7+0.9</f>
        <v>1.1000084127</v>
      </c>
    </row>
    <row r="15" spans="1:17" x14ac:dyDescent="0.3">
      <c r="N15" s="61"/>
      <c r="O15" s="61"/>
      <c r="P15" s="8"/>
    </row>
    <row r="17" spans="14:23" ht="15.6" x14ac:dyDescent="0.3">
      <c r="N17" s="59" t="s">
        <v>5</v>
      </c>
      <c r="O17" s="17" t="s">
        <v>6</v>
      </c>
      <c r="P17" s="17"/>
    </row>
    <row r="18" spans="14:23" ht="21" customHeight="1" thickBot="1" x14ac:dyDescent="0.35">
      <c r="N18" s="59" t="s">
        <v>7</v>
      </c>
      <c r="O18" s="17" t="s">
        <v>8</v>
      </c>
      <c r="P18" s="17"/>
      <c r="R18" s="20" t="s">
        <v>9</v>
      </c>
      <c r="S18" s="18"/>
      <c r="T18" s="18"/>
      <c r="U18" s="18"/>
      <c r="V18" s="18"/>
      <c r="W18" s="18"/>
    </row>
    <row r="19" spans="14:23" ht="62.25" customHeight="1" thickTop="1" thickBot="1" x14ac:dyDescent="0.35">
      <c r="N19" s="59"/>
      <c r="O19" s="4" t="s">
        <v>10</v>
      </c>
      <c r="P19" s="4" t="s">
        <v>11</v>
      </c>
      <c r="R19" s="21" t="str">
        <f>IF(O20="NA", ("Contact PTC Technical Support if you have over 10000 named users or more than 3500 active concurrent weighted users. This may require advanced system architecture planning."), ("This table lists the minimum recommended hardware for the estimated total active concurrent weighted users."))</f>
        <v>This table lists the minimum recommended hardware for the estimated total active concurrent weighted users.</v>
      </c>
      <c r="S19" s="19"/>
    </row>
    <row r="20" spans="14:23" ht="21" customHeight="1" thickTop="1" x14ac:dyDescent="0.3">
      <c r="N20" s="59" t="s">
        <v>12</v>
      </c>
      <c r="O20" s="17">
        <f>IF(P6&gt;10000,("NA"),IF(P13&gt;3500,("NA"),IF(AND($P$13&gt;=100,$P$13&lt;=1500),8,IF(AND($P$13&gt;1500,$P$13&lt;=3500),16))))</f>
        <v>16</v>
      </c>
      <c r="P20" s="60">
        <f>IF(P6&gt;10000,("NA"),IF(P13&gt;3500,("NA"),IF(AND($P$13&gt;=100,$P$13&lt;=1500),32,IF(AND($P$13&gt;1500,$P$13&lt;=3500),64))))</f>
        <v>64</v>
      </c>
      <c r="R20" s="9"/>
    </row>
    <row r="21" spans="14:23" ht="21.75" customHeight="1" x14ac:dyDescent="0.3">
      <c r="N21" s="59" t="s">
        <v>13</v>
      </c>
      <c r="O21" s="17">
        <f>IF(P6&gt;10000,("NA"),IF(P13&gt;3500,("NA"),IF(AND($P$13&gt;=100,$P$13&lt;=1500),8,IF(AND($P$13&gt;1500,$P$13&lt;=3500),16))))</f>
        <v>16</v>
      </c>
      <c r="P21" s="17">
        <f>IF(P6&gt;10000,("NA"),IF(P13&gt;3500,("NA"),IF(AND($P$13&gt;=100,$P$13&lt;=1500),64,IF(AND($P$13&gt;1500,$P$13&lt;=3500),128))))</f>
        <v>128</v>
      </c>
      <c r="R21" s="9"/>
    </row>
    <row r="22" spans="14:23" ht="7.5" customHeight="1" x14ac:dyDescent="0.3">
      <c r="N22" s="16"/>
      <c r="S22" s="9"/>
    </row>
    <row r="23" spans="14:23" ht="23.25" customHeight="1" x14ac:dyDescent="0.3">
      <c r="N23" s="59" t="s">
        <v>14</v>
      </c>
      <c r="O23" s="4" t="s">
        <v>10</v>
      </c>
      <c r="P23" s="4" t="s">
        <v>11</v>
      </c>
      <c r="S23" s="9"/>
    </row>
    <row r="24" spans="14:23" ht="24" customHeight="1" x14ac:dyDescent="0.3">
      <c r="N24" s="59" t="s">
        <v>13</v>
      </c>
      <c r="O24" s="17">
        <f>IF(P6&gt;10000,("NA"),IF(P13&gt;3500,("NA"),ROUND(O21*P14,0)))</f>
        <v>18</v>
      </c>
      <c r="P24" s="17">
        <f>IF(P6&gt;10000,("NA"),IF(P13&gt;3500,("NA"),ROUND(P21*P14,0)))</f>
        <v>141</v>
      </c>
      <c r="S24" s="9"/>
    </row>
    <row r="25" spans="14:23" x14ac:dyDescent="0.3">
      <c r="S25" s="9"/>
    </row>
    <row r="26" spans="14:23" x14ac:dyDescent="0.3">
      <c r="Q26" s="9"/>
    </row>
    <row r="27" spans="14:23" x14ac:dyDescent="0.3">
      <c r="Q27" s="9"/>
    </row>
    <row r="28" spans="14:23" ht="18" customHeight="1" x14ac:dyDescent="0.3">
      <c r="Q28" s="9"/>
    </row>
    <row r="34" spans="18:23" x14ac:dyDescent="0.3">
      <c r="R34" s="10"/>
      <c r="S34" s="10"/>
      <c r="T34" s="10"/>
      <c r="U34" s="10"/>
      <c r="V34" s="10"/>
      <c r="W34" s="10"/>
    </row>
    <row r="35" spans="18:23" x14ac:dyDescent="0.3">
      <c r="R35" s="10"/>
      <c r="S35" s="10"/>
      <c r="T35" s="10"/>
      <c r="U35" s="10"/>
      <c r="V35" s="10"/>
      <c r="W35" s="10"/>
    </row>
    <row r="36" spans="18:23" x14ac:dyDescent="0.3">
      <c r="R36" s="10"/>
      <c r="S36" s="10"/>
      <c r="T36" s="10"/>
      <c r="U36" s="10"/>
      <c r="V36" s="10"/>
      <c r="W36" s="10"/>
    </row>
    <row r="37" spans="18:23" x14ac:dyDescent="0.3">
      <c r="R37" s="10"/>
      <c r="S37" s="10"/>
      <c r="T37" s="10"/>
      <c r="U37" s="10"/>
      <c r="V37" s="10"/>
      <c r="W37" s="10"/>
    </row>
    <row r="38" spans="18:23" x14ac:dyDescent="0.3">
      <c r="R38" s="10"/>
      <c r="S38" s="10"/>
      <c r="T38" s="10"/>
      <c r="U38" s="10"/>
      <c r="V38" s="10"/>
      <c r="W38" s="10"/>
    </row>
    <row r="39" spans="18:23" x14ac:dyDescent="0.3">
      <c r="R39" s="10"/>
      <c r="S39" s="10"/>
      <c r="T39" s="10"/>
      <c r="U39" s="10"/>
      <c r="V39" s="10"/>
      <c r="W39" s="10"/>
    </row>
  </sheetData>
  <mergeCells count="1">
    <mergeCell ref="N15:O15"/>
  </mergeCells>
  <conditionalFormatting sqref="O20:P21 O24:P24">
    <cfRule type="cellIs" dxfId="7" priority="1" operator="equal">
      <formula>"NA"</formula>
    </cfRule>
    <cfRule type="containsText" dxfId="6" priority="4" operator="containsText" text="FALSE">
      <formula>NOT(ISERROR(SEARCH("FALSE",O20)))</formula>
    </cfRule>
    <cfRule type="cellIs" dxfId="5" priority="5" operator="between">
      <formula>1</formula>
      <formula>512</formula>
    </cfRule>
  </conditionalFormatting>
  <conditionalFormatting sqref="P13:P15">
    <cfRule type="top10" dxfId="4" priority="6" rank="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A4BF-1321-450A-A7C2-B372C5052B95}">
  <sheetPr>
    <tabColor rgb="FF5BB73B"/>
  </sheetPr>
  <dimension ref="B1:D81"/>
  <sheetViews>
    <sheetView showGridLines="0" zoomScaleNormal="100" workbookViewId="0">
      <selection activeCell="J12" sqref="J12"/>
    </sheetView>
  </sheetViews>
  <sheetFormatPr defaultColWidth="9.109375" defaultRowHeight="14.4" x14ac:dyDescent="0.3"/>
  <cols>
    <col min="1" max="1" width="9.109375" style="5" customWidth="1"/>
    <col min="2" max="2" width="18.44140625" style="5" customWidth="1"/>
    <col min="3" max="3" width="11.109375" style="5" customWidth="1"/>
    <col min="4" max="4" width="13" style="5" customWidth="1"/>
    <col min="5" max="16384" width="9.109375" style="5"/>
  </cols>
  <sheetData>
    <row r="1" spans="2:4" ht="80.25" customHeight="1" x14ac:dyDescent="0.3"/>
    <row r="2" spans="2:4" ht="19.5" customHeight="1" x14ac:dyDescent="0.3">
      <c r="C2" s="65" t="s">
        <v>15</v>
      </c>
      <c r="D2" s="65"/>
    </row>
    <row r="3" spans="2:4" x14ac:dyDescent="0.3">
      <c r="B3" s="22"/>
      <c r="C3" s="64" t="s">
        <v>0</v>
      </c>
      <c r="D3" s="64"/>
    </row>
    <row r="4" spans="2:4" ht="19.5" customHeight="1" x14ac:dyDescent="0.3">
      <c r="B4" s="53" t="s">
        <v>16</v>
      </c>
      <c r="C4" s="62" t="s">
        <v>17</v>
      </c>
      <c r="D4" s="62"/>
    </row>
    <row r="5" spans="2:4" x14ac:dyDescent="0.3">
      <c r="B5" s="11" t="s">
        <v>18</v>
      </c>
      <c r="C5" s="25">
        <v>0.06</v>
      </c>
      <c r="D5" s="12">
        <f>'Sizing Recommendations'!$P$6*C5</f>
        <v>360</v>
      </c>
    </row>
    <row r="6" spans="2:4" x14ac:dyDescent="0.3">
      <c r="B6" s="4" t="s">
        <v>19</v>
      </c>
      <c r="C6" s="27">
        <v>0.32</v>
      </c>
      <c r="D6" s="28">
        <f>'Sizing Recommendations'!$P$6*C6</f>
        <v>1920</v>
      </c>
    </row>
    <row r="7" spans="2:4" x14ac:dyDescent="0.3">
      <c r="B7" s="11" t="s">
        <v>20</v>
      </c>
      <c r="C7" s="25">
        <v>0.4</v>
      </c>
      <c r="D7" s="12">
        <f>'Sizing Recommendations'!$P$6*C7</f>
        <v>2400</v>
      </c>
    </row>
    <row r="8" spans="2:4" x14ac:dyDescent="0.3">
      <c r="B8" s="4" t="s">
        <v>21</v>
      </c>
      <c r="C8" s="27">
        <v>0.06</v>
      </c>
      <c r="D8" s="28">
        <f>'Sizing Recommendations'!$P$6*C8</f>
        <v>360</v>
      </c>
    </row>
    <row r="9" spans="2:4" x14ac:dyDescent="0.3">
      <c r="B9" s="11" t="s">
        <v>22</v>
      </c>
      <c r="C9" s="25">
        <v>0.06</v>
      </c>
      <c r="D9" s="12">
        <f>'Sizing Recommendations'!$P$6*C9</f>
        <v>360</v>
      </c>
    </row>
    <row r="10" spans="2:4" x14ac:dyDescent="0.3">
      <c r="B10" s="4" t="s">
        <v>23</v>
      </c>
      <c r="C10" s="27">
        <v>0.1</v>
      </c>
      <c r="D10" s="28">
        <f>'Sizing Recommendations'!$P$6*C10</f>
        <v>600</v>
      </c>
    </row>
    <row r="11" spans="2:4" x14ac:dyDescent="0.3">
      <c r="B11" s="11"/>
      <c r="C11" s="25"/>
      <c r="D11" s="12"/>
    </row>
    <row r="12" spans="2:4" x14ac:dyDescent="0.3">
      <c r="B12" s="4"/>
      <c r="C12" s="27"/>
      <c r="D12" s="26"/>
    </row>
    <row r="13" spans="2:4" x14ac:dyDescent="0.3">
      <c r="B13" s="11"/>
      <c r="C13" s="25"/>
      <c r="D13" s="12"/>
    </row>
    <row r="14" spans="2:4" x14ac:dyDescent="0.3">
      <c r="B14" s="4"/>
      <c r="C14" s="27"/>
      <c r="D14" s="26"/>
    </row>
    <row r="15" spans="2:4" x14ac:dyDescent="0.3">
      <c r="B15" s="11"/>
      <c r="C15" s="25"/>
      <c r="D15" s="12"/>
    </row>
    <row r="16" spans="2:4" x14ac:dyDescent="0.3">
      <c r="B16" s="4"/>
      <c r="C16" s="27"/>
      <c r="D16" s="26"/>
    </row>
    <row r="17" spans="2:4" x14ac:dyDescent="0.3">
      <c r="B17" s="11"/>
      <c r="C17" s="25"/>
      <c r="D17" s="12"/>
    </row>
    <row r="18" spans="2:4" x14ac:dyDescent="0.3">
      <c r="B18" s="4"/>
      <c r="C18" s="27"/>
      <c r="D18" s="26"/>
    </row>
    <row r="19" spans="2:4" x14ac:dyDescent="0.3">
      <c r="B19" s="11"/>
      <c r="C19" s="25"/>
      <c r="D19" s="12"/>
    </row>
    <row r="20" spans="2:4" x14ac:dyDescent="0.3">
      <c r="B20" s="4"/>
      <c r="C20" s="27"/>
      <c r="D20" s="26"/>
    </row>
    <row r="21" spans="2:4" x14ac:dyDescent="0.3">
      <c r="B21" s="11"/>
      <c r="C21" s="25"/>
      <c r="D21" s="12"/>
    </row>
    <row r="22" spans="2:4" x14ac:dyDescent="0.3">
      <c r="B22" s="4"/>
      <c r="C22" s="27"/>
      <c r="D22" s="26"/>
    </row>
    <row r="23" spans="2:4" x14ac:dyDescent="0.3">
      <c r="B23" s="11"/>
      <c r="C23" s="25"/>
      <c r="D23" s="12"/>
    </row>
    <row r="24" spans="2:4" ht="15" thickBot="1" x14ac:dyDescent="0.35">
      <c r="B24" s="29"/>
      <c r="C24" s="30"/>
      <c r="D24" s="31"/>
    </row>
    <row r="25" spans="2:4" s="7" customFormat="1" ht="15" thickTop="1" x14ac:dyDescent="0.3">
      <c r="B25" s="32" t="s">
        <v>24</v>
      </c>
      <c r="C25" s="33">
        <f>SUM(C5:C24)</f>
        <v>1.0000000000000002</v>
      </c>
      <c r="D25" s="34">
        <f>SUM(D5:D24)</f>
        <v>6000</v>
      </c>
    </row>
    <row r="27" spans="2:4" ht="15.6" x14ac:dyDescent="0.3">
      <c r="C27" s="63" t="s">
        <v>25</v>
      </c>
      <c r="D27" s="63"/>
    </row>
    <row r="28" spans="2:4" x14ac:dyDescent="0.3">
      <c r="B28" s="22"/>
      <c r="C28" s="64" t="s">
        <v>0</v>
      </c>
      <c r="D28" s="64"/>
    </row>
    <row r="29" spans="2:4" ht="19.5" customHeight="1" x14ac:dyDescent="0.3">
      <c r="B29" s="53" t="s">
        <v>16</v>
      </c>
      <c r="C29" s="62" t="s">
        <v>17</v>
      </c>
      <c r="D29" s="62"/>
    </row>
    <row r="30" spans="2:4" x14ac:dyDescent="0.3">
      <c r="B30" s="11" t="str">
        <f t="shared" ref="B30:B49" si="0">IF(ISTEXT(B5),B5,"")</f>
        <v>Project Admin</v>
      </c>
      <c r="C30" s="25">
        <v>0.3</v>
      </c>
      <c r="D30" s="12">
        <f t="shared" ref="D30:D35" si="1">D5*C30</f>
        <v>108</v>
      </c>
    </row>
    <row r="31" spans="2:4" x14ac:dyDescent="0.3">
      <c r="B31" s="4" t="str">
        <f t="shared" si="0"/>
        <v>Developer</v>
      </c>
      <c r="C31" s="27">
        <v>0.25</v>
      </c>
      <c r="D31" s="28">
        <f t="shared" si="1"/>
        <v>480</v>
      </c>
    </row>
    <row r="32" spans="2:4" x14ac:dyDescent="0.3">
      <c r="B32" s="11" t="str">
        <f t="shared" si="0"/>
        <v>QA</v>
      </c>
      <c r="C32" s="25">
        <v>0.25</v>
      </c>
      <c r="D32" s="12">
        <f t="shared" si="1"/>
        <v>600</v>
      </c>
    </row>
    <row r="33" spans="2:4" x14ac:dyDescent="0.3">
      <c r="B33" s="4" t="str">
        <f t="shared" si="0"/>
        <v>Dev Lead</v>
      </c>
      <c r="C33" s="27">
        <v>0.15</v>
      </c>
      <c r="D33" s="28">
        <f t="shared" si="1"/>
        <v>54</v>
      </c>
    </row>
    <row r="34" spans="2:4" x14ac:dyDescent="0.3">
      <c r="B34" s="11" t="str">
        <f t="shared" si="0"/>
        <v>QA Lead</v>
      </c>
      <c r="C34" s="25">
        <v>0.15</v>
      </c>
      <c r="D34" s="12">
        <f t="shared" si="1"/>
        <v>54</v>
      </c>
    </row>
    <row r="35" spans="2:4" x14ac:dyDescent="0.3">
      <c r="B35" s="4" t="str">
        <f t="shared" si="0"/>
        <v>Reviewer</v>
      </c>
      <c r="C35" s="27">
        <v>0.05</v>
      </c>
      <c r="D35" s="28">
        <f t="shared" si="1"/>
        <v>30</v>
      </c>
    </row>
    <row r="36" spans="2:4" x14ac:dyDescent="0.3">
      <c r="B36" s="11" t="str">
        <f t="shared" si="0"/>
        <v/>
      </c>
      <c r="C36" s="25"/>
      <c r="D36" s="12"/>
    </row>
    <row r="37" spans="2:4" x14ac:dyDescent="0.3">
      <c r="B37" s="4" t="str">
        <f t="shared" si="0"/>
        <v/>
      </c>
      <c r="C37" s="27"/>
      <c r="D37" s="28"/>
    </row>
    <row r="38" spans="2:4" x14ac:dyDescent="0.3">
      <c r="B38" s="11" t="str">
        <f t="shared" si="0"/>
        <v/>
      </c>
      <c r="C38" s="25"/>
      <c r="D38" s="12"/>
    </row>
    <row r="39" spans="2:4" x14ac:dyDescent="0.3">
      <c r="B39" s="4" t="str">
        <f t="shared" si="0"/>
        <v/>
      </c>
      <c r="C39" s="27"/>
      <c r="D39" s="28"/>
    </row>
    <row r="40" spans="2:4" x14ac:dyDescent="0.3">
      <c r="B40" s="11" t="str">
        <f t="shared" si="0"/>
        <v/>
      </c>
      <c r="C40" s="25"/>
      <c r="D40" s="12"/>
    </row>
    <row r="41" spans="2:4" x14ac:dyDescent="0.3">
      <c r="B41" s="4" t="str">
        <f t="shared" si="0"/>
        <v/>
      </c>
      <c r="C41" s="27"/>
      <c r="D41" s="28"/>
    </row>
    <row r="42" spans="2:4" x14ac:dyDescent="0.3">
      <c r="B42" s="11" t="str">
        <f t="shared" si="0"/>
        <v/>
      </c>
      <c r="C42" s="25"/>
      <c r="D42" s="12"/>
    </row>
    <row r="43" spans="2:4" x14ac:dyDescent="0.3">
      <c r="B43" s="4" t="str">
        <f t="shared" si="0"/>
        <v/>
      </c>
      <c r="C43" s="27"/>
      <c r="D43" s="28"/>
    </row>
    <row r="44" spans="2:4" x14ac:dyDescent="0.3">
      <c r="B44" s="11" t="str">
        <f t="shared" si="0"/>
        <v/>
      </c>
      <c r="C44" s="25"/>
      <c r="D44" s="12"/>
    </row>
    <row r="45" spans="2:4" x14ac:dyDescent="0.3">
      <c r="B45" s="4" t="str">
        <f t="shared" si="0"/>
        <v/>
      </c>
      <c r="C45" s="27"/>
      <c r="D45" s="28"/>
    </row>
    <row r="46" spans="2:4" x14ac:dyDescent="0.3">
      <c r="B46" s="11" t="str">
        <f t="shared" si="0"/>
        <v/>
      </c>
      <c r="C46" s="25"/>
      <c r="D46" s="12"/>
    </row>
    <row r="47" spans="2:4" x14ac:dyDescent="0.3">
      <c r="B47" s="4" t="str">
        <f t="shared" si="0"/>
        <v/>
      </c>
      <c r="C47" s="27"/>
      <c r="D47" s="28"/>
    </row>
    <row r="48" spans="2:4" x14ac:dyDescent="0.3">
      <c r="B48" s="11" t="str">
        <f t="shared" si="0"/>
        <v/>
      </c>
      <c r="C48" s="25"/>
      <c r="D48" s="12"/>
    </row>
    <row r="49" spans="2:4" ht="15" thickBot="1" x14ac:dyDescent="0.35">
      <c r="B49" s="29" t="str">
        <f t="shared" si="0"/>
        <v/>
      </c>
      <c r="C49" s="30"/>
      <c r="D49" s="36"/>
    </row>
    <row r="50" spans="2:4" ht="15" thickTop="1" x14ac:dyDescent="0.3">
      <c r="B50" s="32" t="s">
        <v>26</v>
      </c>
      <c r="C50" s="34">
        <f>SUM(D30:D49)</f>
        <v>1326</v>
      </c>
      <c r="D50" s="33"/>
    </row>
    <row r="51" spans="2:4" x14ac:dyDescent="0.3">
      <c r="B51" s="32" t="s">
        <v>27</v>
      </c>
      <c r="C51" s="35">
        <f>IF(C50=0,0,(C30*D30+C31*D31+C32*D32+C33*D33+C34*D34+C35*D35+C49*D49)/C50)</f>
        <v>0.24140271493212673</v>
      </c>
      <c r="D51" s="33"/>
    </row>
    <row r="52" spans="2:4" x14ac:dyDescent="0.3">
      <c r="C52" s="23"/>
      <c r="D52" s="24"/>
    </row>
    <row r="53" spans="2:4" ht="15.6" x14ac:dyDescent="0.3">
      <c r="C53" s="63" t="s">
        <v>28</v>
      </c>
      <c r="D53" s="63"/>
    </row>
    <row r="54" spans="2:4" x14ac:dyDescent="0.3">
      <c r="B54" s="22"/>
      <c r="C54" s="64" t="s">
        <v>0</v>
      </c>
      <c r="D54" s="64"/>
    </row>
    <row r="55" spans="2:4" ht="20.25" customHeight="1" x14ac:dyDescent="0.3">
      <c r="B55" s="53" t="s">
        <v>16</v>
      </c>
      <c r="C55" s="62" t="s">
        <v>17</v>
      </c>
      <c r="D55" s="62"/>
    </row>
    <row r="56" spans="2:4" x14ac:dyDescent="0.3">
      <c r="B56" s="11" t="str">
        <f>IF(ISTEXT(B5),B5,"")</f>
        <v>Project Admin</v>
      </c>
      <c r="C56" s="37">
        <v>6</v>
      </c>
      <c r="D56" s="12">
        <f t="shared" ref="D56:D75" si="2">C56*D30</f>
        <v>648</v>
      </c>
    </row>
    <row r="57" spans="2:4" x14ac:dyDescent="0.3">
      <c r="B57" s="4" t="str">
        <f t="shared" ref="B57:B69" si="3">IF(ISTEXT(B6),B6,"")</f>
        <v>Developer</v>
      </c>
      <c r="C57" s="38">
        <v>1</v>
      </c>
      <c r="D57" s="39">
        <f t="shared" si="2"/>
        <v>480</v>
      </c>
    </row>
    <row r="58" spans="2:4" x14ac:dyDescent="0.3">
      <c r="B58" s="11" t="str">
        <f t="shared" si="3"/>
        <v>QA</v>
      </c>
      <c r="C58" s="37">
        <v>1.5</v>
      </c>
      <c r="D58" s="12">
        <f t="shared" si="2"/>
        <v>900</v>
      </c>
    </row>
    <row r="59" spans="2:4" x14ac:dyDescent="0.3">
      <c r="B59" s="4" t="str">
        <f t="shared" si="3"/>
        <v>Dev Lead</v>
      </c>
      <c r="C59" s="38">
        <v>1.5</v>
      </c>
      <c r="D59" s="39">
        <f t="shared" si="2"/>
        <v>81</v>
      </c>
    </row>
    <row r="60" spans="2:4" x14ac:dyDescent="0.3">
      <c r="B60" s="11" t="str">
        <f t="shared" si="3"/>
        <v>QA Lead</v>
      </c>
      <c r="C60" s="37">
        <v>1</v>
      </c>
      <c r="D60" s="12">
        <f t="shared" si="2"/>
        <v>54</v>
      </c>
    </row>
    <row r="61" spans="2:4" x14ac:dyDescent="0.3">
      <c r="B61" s="4" t="str">
        <f t="shared" si="3"/>
        <v>Reviewer</v>
      </c>
      <c r="C61" s="38">
        <v>3.5</v>
      </c>
      <c r="D61" s="39">
        <f t="shared" si="2"/>
        <v>105</v>
      </c>
    </row>
    <row r="62" spans="2:4" x14ac:dyDescent="0.3">
      <c r="B62" s="11" t="str">
        <f t="shared" si="3"/>
        <v/>
      </c>
      <c r="C62" s="37">
        <v>0</v>
      </c>
      <c r="D62" s="52">
        <f t="shared" si="2"/>
        <v>0</v>
      </c>
    </row>
    <row r="63" spans="2:4" x14ac:dyDescent="0.3">
      <c r="B63" s="4" t="str">
        <f t="shared" si="3"/>
        <v/>
      </c>
      <c r="C63" s="38">
        <v>0</v>
      </c>
      <c r="D63" s="39">
        <f t="shared" si="2"/>
        <v>0</v>
      </c>
    </row>
    <row r="64" spans="2:4" x14ac:dyDescent="0.3">
      <c r="B64" s="11" t="str">
        <f t="shared" si="3"/>
        <v/>
      </c>
      <c r="C64" s="37">
        <v>0</v>
      </c>
      <c r="D64" s="52">
        <f t="shared" si="2"/>
        <v>0</v>
      </c>
    </row>
    <row r="65" spans="2:4" x14ac:dyDescent="0.3">
      <c r="B65" s="4" t="str">
        <f t="shared" si="3"/>
        <v/>
      </c>
      <c r="C65" s="38">
        <v>0</v>
      </c>
      <c r="D65" s="39">
        <f t="shared" si="2"/>
        <v>0</v>
      </c>
    </row>
    <row r="66" spans="2:4" x14ac:dyDescent="0.3">
      <c r="B66" s="11" t="str">
        <f t="shared" si="3"/>
        <v/>
      </c>
      <c r="C66" s="37">
        <v>0</v>
      </c>
      <c r="D66" s="52">
        <f t="shared" si="2"/>
        <v>0</v>
      </c>
    </row>
    <row r="67" spans="2:4" x14ac:dyDescent="0.3">
      <c r="B67" s="4" t="str">
        <f t="shared" si="3"/>
        <v/>
      </c>
      <c r="C67" s="38">
        <v>0</v>
      </c>
      <c r="D67" s="39">
        <f t="shared" si="2"/>
        <v>0</v>
      </c>
    </row>
    <row r="68" spans="2:4" x14ac:dyDescent="0.3">
      <c r="B68" s="11" t="str">
        <f t="shared" si="3"/>
        <v/>
      </c>
      <c r="C68" s="37">
        <v>0</v>
      </c>
      <c r="D68" s="52">
        <f t="shared" si="2"/>
        <v>0</v>
      </c>
    </row>
    <row r="69" spans="2:4" x14ac:dyDescent="0.3">
      <c r="B69" s="4" t="str">
        <f t="shared" si="3"/>
        <v/>
      </c>
      <c r="C69" s="38">
        <v>0</v>
      </c>
      <c r="D69" s="39">
        <f t="shared" si="2"/>
        <v>0</v>
      </c>
    </row>
    <row r="70" spans="2:4" x14ac:dyDescent="0.3">
      <c r="B70" s="11" t="str">
        <f t="shared" ref="B70:B75" si="4">IF(ISTEXT(B19),B19,"")</f>
        <v/>
      </c>
      <c r="C70" s="37">
        <v>0</v>
      </c>
      <c r="D70" s="52">
        <f t="shared" si="2"/>
        <v>0</v>
      </c>
    </row>
    <row r="71" spans="2:4" x14ac:dyDescent="0.3">
      <c r="B71" s="4" t="str">
        <f t="shared" si="4"/>
        <v/>
      </c>
      <c r="C71" s="38">
        <v>0</v>
      </c>
      <c r="D71" s="39">
        <f t="shared" si="2"/>
        <v>0</v>
      </c>
    </row>
    <row r="72" spans="2:4" x14ac:dyDescent="0.3">
      <c r="B72" s="11" t="str">
        <f t="shared" si="4"/>
        <v/>
      </c>
      <c r="C72" s="37">
        <v>0</v>
      </c>
      <c r="D72" s="52">
        <f t="shared" si="2"/>
        <v>0</v>
      </c>
    </row>
    <row r="73" spans="2:4" x14ac:dyDescent="0.3">
      <c r="B73" s="4" t="str">
        <f t="shared" si="4"/>
        <v/>
      </c>
      <c r="C73" s="38">
        <v>0</v>
      </c>
      <c r="D73" s="39">
        <f t="shared" si="2"/>
        <v>0</v>
      </c>
    </row>
    <row r="74" spans="2:4" x14ac:dyDescent="0.3">
      <c r="B74" s="11" t="str">
        <f t="shared" si="4"/>
        <v/>
      </c>
      <c r="C74" s="37">
        <v>0</v>
      </c>
      <c r="D74" s="52">
        <f t="shared" si="2"/>
        <v>0</v>
      </c>
    </row>
    <row r="75" spans="2:4" x14ac:dyDescent="0.3">
      <c r="B75" s="4" t="str">
        <f t="shared" si="4"/>
        <v/>
      </c>
      <c r="C75" s="38">
        <v>0</v>
      </c>
      <c r="D75" s="39">
        <f t="shared" si="2"/>
        <v>0</v>
      </c>
    </row>
    <row r="77" spans="2:4" ht="15" thickBot="1" x14ac:dyDescent="0.35"/>
    <row r="78" spans="2:4" ht="15" thickBot="1" x14ac:dyDescent="0.35">
      <c r="B78" s="40"/>
      <c r="C78" s="41"/>
      <c r="D78" s="42"/>
    </row>
    <row r="79" spans="2:4" ht="15.6" thickTop="1" thickBot="1" x14ac:dyDescent="0.35">
      <c r="B79" s="43" t="s">
        <v>26</v>
      </c>
      <c r="C79" s="44">
        <f>D79</f>
        <v>2268</v>
      </c>
      <c r="D79" s="45">
        <f>SUM(D56:D75)</f>
        <v>2268</v>
      </c>
    </row>
    <row r="80" spans="2:4" ht="15" thickTop="1" x14ac:dyDescent="0.3">
      <c r="B80" s="46" t="s">
        <v>29</v>
      </c>
      <c r="C80" s="47">
        <f>C79</f>
        <v>2268</v>
      </c>
      <c r="D80" s="48"/>
    </row>
    <row r="81" spans="2:4" ht="15" thickBot="1" x14ac:dyDescent="0.35">
      <c r="B81" s="49"/>
      <c r="C81" s="50"/>
      <c r="D81" s="51"/>
    </row>
  </sheetData>
  <mergeCells count="9">
    <mergeCell ref="C55:D55"/>
    <mergeCell ref="C27:D27"/>
    <mergeCell ref="C28:D28"/>
    <mergeCell ref="C29:D29"/>
    <mergeCell ref="C2:D2"/>
    <mergeCell ref="C3:D3"/>
    <mergeCell ref="C4:D4"/>
    <mergeCell ref="C53:D53"/>
    <mergeCell ref="C54:D54"/>
  </mergeCells>
  <conditionalFormatting sqref="C25">
    <cfRule type="cellIs" dxfId="3" priority="13" operator="lessThan">
      <formula>1</formula>
    </cfRule>
    <cfRule type="cellIs" dxfId="2" priority="14" operator="greaterThan">
      <formula>1</formula>
    </cfRule>
  </conditionalFormatting>
  <conditionalFormatting sqref="D25">
    <cfRule type="cellIs" dxfId="1" priority="1" operator="lessThan">
      <formula>#REF!</formula>
    </cfRule>
    <cfRule type="cellIs" dxfId="0" priority="2" operator="greaterThan">
      <formula>#REF!</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Sizing Recommendations</vt:lpstr>
      <vt:lpstr>Sizing Estimate</vt:lpstr>
    </vt:vector>
  </TitlesOfParts>
  <Manager/>
  <Company>PTC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sdertien</dc:creator>
  <cp:keywords/>
  <dc:description/>
  <cp:lastModifiedBy>Gohil, Vipul</cp:lastModifiedBy>
  <cp:revision/>
  <dcterms:created xsi:type="dcterms:W3CDTF">2010-05-26T14:48:51Z</dcterms:created>
  <dcterms:modified xsi:type="dcterms:W3CDTF">2025-04-11T13:36:13Z</dcterms:modified>
  <cp:category/>
  <cp:contentStatus/>
</cp:coreProperties>
</file>