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q-ncfs7\investorrel$\ADMIN FOLDER\EARNINGS RELEASE\FY17\Q417\"/>
    </mc:Choice>
  </mc:AlternateContent>
  <bookViews>
    <workbookView xWindow="135" yWindow="330" windowWidth="12150" windowHeight="5610" tabRatio="777"/>
  </bookViews>
  <sheets>
    <sheet name="Disclosures" sheetId="26" r:id="rId1"/>
    <sheet name="Balance Sheet" sheetId="39" r:id="rId2"/>
    <sheet name="GAAP &amp; NonGAAP Income Statement" sheetId="40" r:id="rId3"/>
    <sheet name="GAAP to NonGAAP Reconciliation" sheetId="41" r:id="rId4"/>
    <sheet name="Cash Flow" sheetId="42" r:id="rId5"/>
    <sheet name="Non-GAAP Income Statement" sheetId="23" state="hidden" r:id="rId6"/>
    <sheet name="Revenue by Line of Business" sheetId="27" r:id="rId7"/>
    <sheet name="Revenue by Solution Area" sheetId="29" r:id="rId8"/>
    <sheet name="Revenue by Region" sheetId="28" r:id="rId9"/>
    <sheet name="Bookings" sheetId="30" r:id="rId10"/>
    <sheet name="Supplementary Data" sheetId="31" r:id="rId11"/>
  </sheets>
  <definedNames>
    <definedName name="five" localSheetId="4" hidden="1">{"Landscape Detail CF",#N/A,FALSE,"Cash Flow for the 3 m-e 8.31";"Portrait Detail CF",#N/A,FALSE,"Cash Flow for the 3 m-e 8.31"}</definedName>
    <definedName name="five" localSheetId="0" hidden="1">{"Landscape Detail CF",#N/A,FALSE,"Cash Flow for the 3 m-e 8.31";"Portrait Detail CF",#N/A,FALSE,"Cash Flow for the 3 m-e 8.31"}</definedName>
    <definedName name="five" localSheetId="3" hidden="1">{"Landscape Detail CF",#N/A,FALSE,"Cash Flow for the 3 m-e 8.31";"Portrait Detail CF",#N/A,FALSE,"Cash Flow for the 3 m-e 8.31"}</definedName>
    <definedName name="five" localSheetId="6" hidden="1">{"Landscape Detail CF",#N/A,FALSE,"Cash Flow for the 3 m-e 8.31";"Portrait Detail CF",#N/A,FALSE,"Cash Flow for the 3 m-e 8.31"}</definedName>
    <definedName name="five" hidden="1">{"Landscape Detail CF",#N/A,FALSE,"Cash Flow for the 3 m-e 8.31";"Portrait Detail CF",#N/A,FALSE,"Cash Flow for the 3 m-e 8.31"}</definedName>
    <definedName name="four" localSheetId="4" hidden="1">{"Landscape Detail CF",#N/A,FALSE,"Cash Flow for the 3 m-e 8.31";"Portrait Detail CF",#N/A,FALSE,"Cash Flow for the 3 m-e 8.31"}</definedName>
    <definedName name="four" localSheetId="0" hidden="1">{"Landscape Detail CF",#N/A,FALSE,"Cash Flow for the 3 m-e 8.31";"Portrait Detail CF",#N/A,FALSE,"Cash Flow for the 3 m-e 8.31"}</definedName>
    <definedName name="four" localSheetId="3" hidden="1">{"Landscape Detail CF",#N/A,FALSE,"Cash Flow for the 3 m-e 8.31";"Portrait Detail CF",#N/A,FALSE,"Cash Flow for the 3 m-e 8.31"}</definedName>
    <definedName name="four" localSheetId="6" hidden="1">{"Landscape Detail CF",#N/A,FALSE,"Cash Flow for the 3 m-e 8.31";"Portrait Detail CF",#N/A,FALSE,"Cash Flow for the 3 m-e 8.31"}</definedName>
    <definedName name="four" hidden="1">{"Landscape Detail CF",#N/A,FALSE,"Cash Flow for the 3 m-e 8.31";"Portrait Detail CF",#N/A,FALSE,"Cash Flow for the 3 m-e 8.31"}</definedName>
    <definedName name="_xlnm.Print_Area" localSheetId="1">'Balance Sheet'!$A$1:$AL$51</definedName>
    <definedName name="_xlnm.Print_Area" localSheetId="9">Bookings!$A$1:$AN$29</definedName>
    <definedName name="_xlnm.Print_Area" localSheetId="4">'Cash Flow'!$A$1:$AT$62</definedName>
    <definedName name="_xlnm.Print_Area" localSheetId="0">Disclosures!$A$1:$A$21</definedName>
    <definedName name="_xlnm.Print_Area" localSheetId="2">'GAAP &amp; NonGAAP Income Statement'!$A$1:$AT$106</definedName>
    <definedName name="_xlnm.Print_Area" localSheetId="3">'GAAP to NonGAAP Reconciliation'!$A$1:$AT$114</definedName>
    <definedName name="_xlnm.Print_Area" localSheetId="5">'Non-GAAP Income Statement'!$A$1:$AF$49</definedName>
    <definedName name="_xlnm.Print_Area" localSheetId="6">'Revenue by Line of Business'!$A$1:$AT$44</definedName>
    <definedName name="_xlnm.Print_Area" localSheetId="8">'Revenue by Region'!$A$1:$AT$62</definedName>
    <definedName name="_xlnm.Print_Area" localSheetId="7">'Revenue by Solution Area'!$A$1:$AT$56</definedName>
    <definedName name="_xlnm.Print_Area" localSheetId="10">'Supplementary Data'!$A$1:$AT$28</definedName>
    <definedName name="_xlnm.Print_Titles" localSheetId="3">'GAAP to NonGAAP Reconciliation'!$1:$6</definedName>
    <definedName name="_xlnm.Print_Titles" localSheetId="8">'Revenue by Region'!$A:$A,'Revenue by Region'!$3:$6</definedName>
    <definedName name="_xlnm.Print_Titles" localSheetId="7">'Revenue by Solution Area'!$A:$A,'Revenue by Solution Area'!$3:$6</definedName>
    <definedName name="_xlnm.Print_Titles" localSheetId="10">'Supplementary Data'!$A:$A,'Supplementary Data'!$3:$6</definedName>
    <definedName name="three" localSheetId="4" hidden="1">{"Landscape Detail CF",#N/A,FALSE,"Cash Flow for the 3 m-e 8.31";"Portrait Detail CF",#N/A,FALSE,"Cash Flow for the 3 m-e 8.31"}</definedName>
    <definedName name="three" localSheetId="0" hidden="1">{"Landscape Detail CF",#N/A,FALSE,"Cash Flow for the 3 m-e 8.31";"Portrait Detail CF",#N/A,FALSE,"Cash Flow for the 3 m-e 8.31"}</definedName>
    <definedName name="three" localSheetId="3" hidden="1">{"Landscape Detail CF",#N/A,FALSE,"Cash Flow for the 3 m-e 8.31";"Portrait Detail CF",#N/A,FALSE,"Cash Flow for the 3 m-e 8.31"}</definedName>
    <definedName name="three" localSheetId="6" hidden="1">{"Landscape Detail CF",#N/A,FALSE,"Cash Flow for the 3 m-e 8.31";"Portrait Detail CF",#N/A,FALSE,"Cash Flow for the 3 m-e 8.31"}</definedName>
    <definedName name="three" hidden="1">{"Landscape Detail CF",#N/A,FALSE,"Cash Flow for the 3 m-e 8.31";"Portrait Detail CF",#N/A,FALSE,"Cash Flow for the 3 m-e 8.31"}</definedName>
    <definedName name="two" localSheetId="4" hidden="1">{"Landscape Detail CF",#N/A,FALSE,"Cash Flow for the 3 m-e 8.31";"Portrait Detail CF",#N/A,FALSE,"Cash Flow for the 3 m-e 8.31"}</definedName>
    <definedName name="two" localSheetId="0" hidden="1">{"Landscape Detail CF",#N/A,FALSE,"Cash Flow for the 3 m-e 8.31";"Portrait Detail CF",#N/A,FALSE,"Cash Flow for the 3 m-e 8.31"}</definedName>
    <definedName name="two" localSheetId="3" hidden="1">{"Landscape Detail CF",#N/A,FALSE,"Cash Flow for the 3 m-e 8.31";"Portrait Detail CF",#N/A,FALSE,"Cash Flow for the 3 m-e 8.31"}</definedName>
    <definedName name="two" localSheetId="6" hidden="1">{"Landscape Detail CF",#N/A,FALSE,"Cash Flow for the 3 m-e 8.31";"Portrait Detail CF",#N/A,FALSE,"Cash Flow for the 3 m-e 8.31"}</definedName>
    <definedName name="two" hidden="1">{"Landscape Detail CF",#N/A,FALSE,"Cash Flow for the 3 m-e 8.31";"Portrait Detail CF",#N/A,FALSE,"Cash Flow for the 3 m-e 8.31"}</definedName>
    <definedName name="wrn.Three._.Months._.Cash._.Flow." localSheetId="4" hidden="1">{"Landscape Detail CF",#N/A,FALSE,"Cash Flow for the 3 m-e 8.31";"Portrait Detail CF",#N/A,FALSE,"Cash Flow for the 3 m-e 8.31"}</definedName>
    <definedName name="wrn.Three._.Months._.Cash._.Flow." localSheetId="0" hidden="1">{"Landscape Detail CF",#N/A,FALSE,"Cash Flow for the 3 m-e 8.31";"Portrait Detail CF",#N/A,FALSE,"Cash Flow for the 3 m-e 8.31"}</definedName>
    <definedName name="wrn.Three._.Months._.Cash._.Flow." localSheetId="3" hidden="1">{"Landscape Detail CF",#N/A,FALSE,"Cash Flow for the 3 m-e 8.31";"Portrait Detail CF",#N/A,FALSE,"Cash Flow for the 3 m-e 8.31"}</definedName>
    <definedName name="wrn.Three._.Months._.Cash._.Flow." localSheetId="6" hidden="1">{"Landscape Detail CF",#N/A,FALSE,"Cash Flow for the 3 m-e 8.31";"Portrait Detail CF",#N/A,FALSE,"Cash Flow for the 3 m-e 8.31"}</definedName>
    <definedName name="wrn.Three._.Months._.Cash._.Flow." hidden="1">{"Landscape Detail CF",#N/A,FALSE,"Cash Flow for the 3 m-e 8.31";"Portrait Detail CF",#N/A,FALSE,"Cash Flow for the 3 m-e 8.31"}</definedName>
  </definedNames>
  <calcPr calcId="162913"/>
</workbook>
</file>

<file path=xl/calcChain.xml><?xml version="1.0" encoding="utf-8"?>
<calcChain xmlns="http://schemas.openxmlformats.org/spreadsheetml/2006/main">
  <c r="AL42" i="28" l="1"/>
  <c r="AL41" i="28"/>
  <c r="AL40" i="28"/>
  <c r="AL39" i="28"/>
  <c r="B41" i="28"/>
  <c r="B40" i="28"/>
  <c r="B39" i="28"/>
  <c r="B42" i="28" s="1"/>
  <c r="D41" i="28"/>
  <c r="D40" i="28"/>
  <c r="D39" i="28"/>
  <c r="D42" i="28" s="1"/>
  <c r="F41" i="28"/>
  <c r="F40" i="28"/>
  <c r="F39" i="28"/>
  <c r="F42" i="28" s="1"/>
  <c r="N42" i="28"/>
  <c r="P41" i="28"/>
  <c r="P42" i="28" s="1"/>
  <c r="N41" i="28"/>
  <c r="L41" i="28"/>
  <c r="J41" i="28"/>
  <c r="H41" i="28"/>
  <c r="H42" i="28" s="1"/>
  <c r="P40" i="28"/>
  <c r="N40" i="28"/>
  <c r="L40" i="28"/>
  <c r="J40" i="28"/>
  <c r="J42" i="28" s="1"/>
  <c r="H40" i="28"/>
  <c r="P39" i="28"/>
  <c r="N39" i="28"/>
  <c r="L39" i="28"/>
  <c r="L42" i="28" s="1"/>
  <c r="J39" i="28"/>
  <c r="H39" i="28"/>
  <c r="T42" i="28"/>
  <c r="Z41" i="28"/>
  <c r="X41" i="28"/>
  <c r="V41" i="28"/>
  <c r="T41" i="28"/>
  <c r="R41" i="28"/>
  <c r="Z40" i="28"/>
  <c r="X40" i="28"/>
  <c r="X42" i="28" s="1"/>
  <c r="V40" i="28"/>
  <c r="T40" i="28"/>
  <c r="R40" i="28"/>
  <c r="Z39" i="28"/>
  <c r="Z42" i="28" s="1"/>
  <c r="X39" i="28"/>
  <c r="V39" i="28"/>
  <c r="V42" i="28" s="1"/>
  <c r="T39" i="28"/>
  <c r="R39" i="28"/>
  <c r="R42" i="28" s="1"/>
  <c r="AB41" i="28"/>
  <c r="AB40" i="28"/>
  <c r="AB39" i="28"/>
  <c r="AB42" i="28" s="1"/>
  <c r="AD42" i="28"/>
  <c r="AD41" i="28"/>
  <c r="AD40" i="28"/>
  <c r="AD39" i="28"/>
  <c r="AF41" i="28"/>
  <c r="AF40" i="28"/>
  <c r="AF39" i="28"/>
  <c r="AF42" i="28" s="1"/>
  <c r="AH41" i="28"/>
  <c r="AH40" i="28"/>
  <c r="AH39" i="28"/>
  <c r="AH42" i="28" s="1"/>
  <c r="AJ41" i="28"/>
  <c r="AJ40" i="28"/>
  <c r="AJ39" i="28"/>
  <c r="AT41" i="28"/>
  <c r="AT40" i="28"/>
  <c r="AT39" i="28"/>
  <c r="AT35" i="28" l="1"/>
  <c r="AR59" i="28" l="1"/>
  <c r="AR58" i="28"/>
  <c r="AR57" i="28"/>
  <c r="AR47" i="28"/>
  <c r="AR46" i="28"/>
  <c r="AR45" i="28"/>
  <c r="AR41" i="28"/>
  <c r="AR36" i="28"/>
  <c r="AR40" i="28" s="1"/>
  <c r="AR23" i="28"/>
  <c r="AR22" i="28"/>
  <c r="AR21" i="28"/>
  <c r="AR12" i="28"/>
  <c r="AR17" i="28" s="1"/>
  <c r="AT50" i="29"/>
  <c r="AT49" i="29"/>
  <c r="AT51" i="29" s="1"/>
  <c r="AR41" i="29"/>
  <c r="AT40" i="29"/>
  <c r="AR40" i="29"/>
  <c r="AR39" i="29"/>
  <c r="AR35" i="29"/>
  <c r="AR34" i="29"/>
  <c r="AR36" i="29" s="1"/>
  <c r="AT30" i="29"/>
  <c r="AT29" i="29"/>
  <c r="AT39" i="29" s="1"/>
  <c r="AR21" i="29"/>
  <c r="AT20" i="29"/>
  <c r="AR20" i="29"/>
  <c r="AT19" i="29"/>
  <c r="AR19" i="29"/>
  <c r="AR15" i="29"/>
  <c r="AR14" i="29"/>
  <c r="AR16" i="29" s="1"/>
  <c r="AT11" i="29"/>
  <c r="AT21" i="29" s="1"/>
  <c r="AT10" i="29"/>
  <c r="AT9" i="29"/>
  <c r="AT14" i="29" s="1"/>
  <c r="AR24" i="28" l="1"/>
  <c r="AR15" i="28"/>
  <c r="AR48" i="28"/>
  <c r="AR16" i="28"/>
  <c r="AR39" i="28"/>
  <c r="AR18" i="28"/>
  <c r="AR42" i="28"/>
  <c r="AR60" i="28"/>
  <c r="AT15" i="29"/>
  <c r="AT16" i="29" s="1"/>
  <c r="AT31" i="29"/>
  <c r="AT41" i="29" s="1"/>
  <c r="AT35" i="29" l="1"/>
  <c r="AT34" i="29"/>
  <c r="AT36" i="29" s="1"/>
  <c r="AT50" i="42" l="1"/>
  <c r="AT85" i="41" l="1"/>
  <c r="AT53" i="41"/>
  <c r="AT24" i="41"/>
  <c r="AT15" i="41"/>
  <c r="AT70" i="40" l="1"/>
  <c r="AT33" i="40" l="1"/>
  <c r="AT17" i="40"/>
  <c r="AL15" i="39" l="1"/>
  <c r="AN10" i="30" l="1"/>
  <c r="AN9" i="30"/>
  <c r="AT11" i="28"/>
  <c r="AT59" i="28"/>
  <c r="AT58" i="28"/>
  <c r="AT60" i="28" s="1"/>
  <c r="AT57" i="28"/>
  <c r="AT47" i="28"/>
  <c r="AT45" i="28"/>
  <c r="AT34" i="28"/>
  <c r="AT46" i="28" s="1"/>
  <c r="AT33" i="28"/>
  <c r="AT36" i="28" s="1"/>
  <c r="AT48" i="28" s="1"/>
  <c r="AT23" i="28"/>
  <c r="AT10" i="28"/>
  <c r="AT22" i="28" s="1"/>
  <c r="AT9" i="28"/>
  <c r="AT21" i="28" s="1"/>
  <c r="AT57" i="42"/>
  <c r="AT56" i="42"/>
  <c r="AT55" i="42"/>
  <c r="AT41" i="42"/>
  <c r="AT39" i="42"/>
  <c r="AT36" i="42"/>
  <c r="AT35" i="42"/>
  <c r="AT34" i="42"/>
  <c r="AT33" i="42"/>
  <c r="AT32" i="42"/>
  <c r="AT31" i="42"/>
  <c r="AT30" i="42"/>
  <c r="AT26" i="42"/>
  <c r="AT25" i="42"/>
  <c r="AT24" i="42"/>
  <c r="AT23" i="42"/>
  <c r="AT22" i="42"/>
  <c r="AT18" i="42"/>
  <c r="AT17" i="42"/>
  <c r="AT16" i="42"/>
  <c r="AT15" i="42"/>
  <c r="AT14" i="42"/>
  <c r="AT13" i="42"/>
  <c r="AT12" i="42"/>
  <c r="AT11" i="42"/>
  <c r="AT10" i="42"/>
  <c r="AT84" i="41"/>
  <c r="AT50" i="41"/>
  <c r="AT49" i="41"/>
  <c r="AT48" i="41"/>
  <c r="AT47" i="41"/>
  <c r="AT21" i="41"/>
  <c r="AT20" i="41"/>
  <c r="AT19" i="41"/>
  <c r="AT18" i="41"/>
  <c r="AT17" i="41"/>
  <c r="AT16" i="41"/>
  <c r="AT12" i="41"/>
  <c r="AT11" i="41"/>
  <c r="AT10" i="41"/>
  <c r="AT9" i="41"/>
  <c r="AT86" i="40"/>
  <c r="AT84" i="40"/>
  <c r="AT81" i="40"/>
  <c r="AT80" i="40"/>
  <c r="AT79" i="40"/>
  <c r="AT78" i="40"/>
  <c r="AT77" i="40"/>
  <c r="AT73" i="40"/>
  <c r="AT71" i="40"/>
  <c r="AT72" i="40"/>
  <c r="AT74" i="40" s="1"/>
  <c r="AT67" i="40"/>
  <c r="AT65" i="40"/>
  <c r="AT63" i="40"/>
  <c r="AT62" i="40"/>
  <c r="AT31" i="40"/>
  <c r="AT28" i="40"/>
  <c r="AT27" i="40"/>
  <c r="AT26" i="40"/>
  <c r="AT25" i="40"/>
  <c r="AT24" i="40"/>
  <c r="AT29" i="40" s="1"/>
  <c r="AT20" i="40"/>
  <c r="AT18" i="40"/>
  <c r="AT44" i="40"/>
  <c r="AT14" i="40"/>
  <c r="AT12" i="40"/>
  <c r="AT10" i="40"/>
  <c r="AT45" i="40" s="1"/>
  <c r="AT9" i="40"/>
  <c r="AT37" i="42" l="1"/>
  <c r="AT27" i="42"/>
  <c r="AT82" i="40"/>
  <c r="AT99" i="40"/>
  <c r="AT98" i="40"/>
  <c r="AT64" i="40"/>
  <c r="AT66" i="40" s="1"/>
  <c r="AT68" i="40" s="1"/>
  <c r="AT102" i="40" s="1"/>
  <c r="AT97" i="40"/>
  <c r="AT46" i="40"/>
  <c r="AT11" i="40"/>
  <c r="AT13" i="40" s="1"/>
  <c r="AT15" i="40" s="1"/>
  <c r="AT12" i="28"/>
  <c r="AT19" i="40"/>
  <c r="AT21" i="40" s="1"/>
  <c r="AR41" i="42"/>
  <c r="AR50" i="42"/>
  <c r="AR47" i="42"/>
  <c r="AT47" i="42" s="1"/>
  <c r="AR37" i="42"/>
  <c r="AR27" i="42"/>
  <c r="AR111" i="41"/>
  <c r="AT111" i="41" s="1"/>
  <c r="AR110" i="41"/>
  <c r="AT110" i="41" s="1"/>
  <c r="AR98" i="41"/>
  <c r="AT98" i="41" s="1"/>
  <c r="AR97" i="41"/>
  <c r="AT97" i="41" s="1"/>
  <c r="AR61" i="41"/>
  <c r="AR60" i="41"/>
  <c r="AT60" i="41" s="1"/>
  <c r="AR59" i="41"/>
  <c r="AT59" i="41" s="1"/>
  <c r="AR58" i="41"/>
  <c r="AR57" i="41"/>
  <c r="AR56" i="41"/>
  <c r="AT56" i="41" s="1"/>
  <c r="AR54" i="41"/>
  <c r="AR51" i="41"/>
  <c r="AR46" i="41"/>
  <c r="AT46" i="41" s="1"/>
  <c r="AT51" i="41" s="1"/>
  <c r="AR44" i="41"/>
  <c r="AR42" i="41"/>
  <c r="AR40" i="41"/>
  <c r="AR39" i="41" s="1"/>
  <c r="AR38" i="41"/>
  <c r="AT38" i="41" s="1"/>
  <c r="AR28" i="41"/>
  <c r="AT28" i="41" s="1"/>
  <c r="AR27" i="41"/>
  <c r="AT27" i="41" s="1"/>
  <c r="AR26" i="41"/>
  <c r="AT26" i="41" s="1"/>
  <c r="AR25" i="41"/>
  <c r="AT25" i="41" s="1"/>
  <c r="AR99" i="40"/>
  <c r="AR98" i="40"/>
  <c r="AR97" i="40"/>
  <c r="AR82" i="40"/>
  <c r="AR72" i="40"/>
  <c r="AR74" i="40" s="1"/>
  <c r="AR22" i="41" s="1"/>
  <c r="AR64" i="40"/>
  <c r="AR66" i="40" s="1"/>
  <c r="AR68" i="40" s="1"/>
  <c r="AR13" i="41" s="1"/>
  <c r="AR46" i="40"/>
  <c r="AR45" i="40"/>
  <c r="AR44" i="40"/>
  <c r="AR29" i="40"/>
  <c r="AR19" i="40"/>
  <c r="AR21" i="40" s="1"/>
  <c r="AR15" i="41" s="1"/>
  <c r="AT22" i="41" s="1"/>
  <c r="AR11" i="40"/>
  <c r="AR13" i="40" s="1"/>
  <c r="AR15" i="40" s="1"/>
  <c r="AL47" i="39" s="1"/>
  <c r="AL43" i="39"/>
  <c r="AL32" i="39"/>
  <c r="AL37" i="39" s="1"/>
  <c r="AL22" i="39"/>
  <c r="AR80" i="41" l="1"/>
  <c r="AT80" i="41" s="1"/>
  <c r="AT58" i="41"/>
  <c r="AT69" i="41" s="1"/>
  <c r="AR79" i="41"/>
  <c r="AT79" i="41" s="1"/>
  <c r="AT57" i="41"/>
  <c r="AT68" i="41"/>
  <c r="AR76" i="41"/>
  <c r="AT76" i="41" s="1"/>
  <c r="AT54" i="41"/>
  <c r="AT103" i="40"/>
  <c r="AT101" i="40"/>
  <c r="AT75" i="40"/>
  <c r="AR83" i="41"/>
  <c r="AT83" i="41" s="1"/>
  <c r="AT61" i="41"/>
  <c r="AT72" i="41" s="1"/>
  <c r="AR43" i="41"/>
  <c r="AT43" i="41" s="1"/>
  <c r="AT42" i="41"/>
  <c r="AT44" i="41" s="1"/>
  <c r="AR55" i="41"/>
  <c r="AT55" i="41" s="1"/>
  <c r="AT66" i="41" s="1"/>
  <c r="AT39" i="41"/>
  <c r="AT40" i="41" s="1"/>
  <c r="AT70" i="41"/>
  <c r="AT67" i="41"/>
  <c r="AT65" i="41"/>
  <c r="AT71" i="41"/>
  <c r="AT22" i="40"/>
  <c r="AT50" i="40"/>
  <c r="AT48" i="40"/>
  <c r="AT49" i="40"/>
  <c r="AR8" i="41"/>
  <c r="AR32" i="41" s="1"/>
  <c r="AR70" i="41"/>
  <c r="AR67" i="41"/>
  <c r="AR71" i="41"/>
  <c r="AR69" i="41"/>
  <c r="AT15" i="28"/>
  <c r="AT24" i="28"/>
  <c r="AT17" i="28"/>
  <c r="AT16" i="28"/>
  <c r="AR68" i="41"/>
  <c r="AR72" i="41"/>
  <c r="AR65" i="41"/>
  <c r="AR109" i="41"/>
  <c r="AT109" i="41" s="1"/>
  <c r="AR106" i="41"/>
  <c r="AT106" i="41" s="1"/>
  <c r="AR93" i="41"/>
  <c r="AT93" i="41" s="1"/>
  <c r="AR81" i="41"/>
  <c r="AT81" i="41" s="1"/>
  <c r="AR78" i="41"/>
  <c r="AT78" i="41" s="1"/>
  <c r="AR82" i="41"/>
  <c r="AT82" i="41" s="1"/>
  <c r="AR102" i="40"/>
  <c r="AR103" i="40"/>
  <c r="AR101" i="40"/>
  <c r="AR75" i="40"/>
  <c r="AR29" i="41" s="1"/>
  <c r="AR50" i="40"/>
  <c r="AR49" i="40"/>
  <c r="AR48" i="40"/>
  <c r="AR22" i="40"/>
  <c r="AR24" i="41" s="1"/>
  <c r="AT29" i="41" s="1"/>
  <c r="AL44" i="39"/>
  <c r="AJ25" i="42"/>
  <c r="AJ24" i="42"/>
  <c r="AR92" i="41" l="1"/>
  <c r="AT92" i="41" s="1"/>
  <c r="AR105" i="41"/>
  <c r="AT105" i="41" s="1"/>
  <c r="AR96" i="41"/>
  <c r="AT96" i="41" s="1"/>
  <c r="AR89" i="41"/>
  <c r="AT89" i="41" s="1"/>
  <c r="AR102" i="41"/>
  <c r="AT102" i="41" s="1"/>
  <c r="AT96" i="40"/>
  <c r="AT36" i="41" s="1"/>
  <c r="AT83" i="40"/>
  <c r="AT43" i="40"/>
  <c r="AT31" i="41" s="1"/>
  <c r="AT30" i="40"/>
  <c r="AR77" i="41"/>
  <c r="AT77" i="41" s="1"/>
  <c r="AR66" i="41"/>
  <c r="AR33" i="41"/>
  <c r="AT8" i="41"/>
  <c r="AR35" i="41"/>
  <c r="AR34" i="41"/>
  <c r="AT18" i="28"/>
  <c r="AT42" i="28"/>
  <c r="AR104" i="41"/>
  <c r="AT104" i="41" s="1"/>
  <c r="AR91" i="41"/>
  <c r="AT91" i="41" s="1"/>
  <c r="AR107" i="41"/>
  <c r="AT107" i="41" s="1"/>
  <c r="AR94" i="41"/>
  <c r="AT94" i="41" s="1"/>
  <c r="AR108" i="41"/>
  <c r="AT108" i="41" s="1"/>
  <c r="AR95" i="41"/>
  <c r="AT95" i="41" s="1"/>
  <c r="AR96" i="40"/>
  <c r="AR36" i="41" s="1"/>
  <c r="AR83" i="40"/>
  <c r="AR30" i="40"/>
  <c r="AR43" i="40"/>
  <c r="AR31" i="41" s="1"/>
  <c r="AN66" i="41"/>
  <c r="AN72" i="41"/>
  <c r="AR90" i="41" l="1"/>
  <c r="AT90" i="41" s="1"/>
  <c r="AR103" i="41"/>
  <c r="AT103" i="41" s="1"/>
  <c r="AR62" i="41"/>
  <c r="AR53" i="41"/>
  <c r="AT62" i="41" s="1"/>
  <c r="AT34" i="41"/>
  <c r="AT33" i="41"/>
  <c r="AT32" i="41"/>
  <c r="AT13" i="41"/>
  <c r="AT35" i="41"/>
  <c r="AR100" i="40"/>
  <c r="AR73" i="41" s="1"/>
  <c r="AR85" i="40"/>
  <c r="AR47" i="40"/>
  <c r="AR64" i="41" s="1"/>
  <c r="AR32" i="40"/>
  <c r="AP26" i="41"/>
  <c r="AN26" i="41"/>
  <c r="AL26" i="41"/>
  <c r="AJ17" i="41"/>
  <c r="AJ16" i="41"/>
  <c r="AT85" i="40" l="1"/>
  <c r="AT100" i="40"/>
  <c r="AT73" i="41" s="1"/>
  <c r="AT32" i="40"/>
  <c r="AT47" i="40"/>
  <c r="AT64" i="41" s="1"/>
  <c r="AR87" i="40"/>
  <c r="AR86" i="41" s="1"/>
  <c r="AR104" i="40"/>
  <c r="AR34" i="40"/>
  <c r="AR51" i="40"/>
  <c r="AP50" i="42"/>
  <c r="AT87" i="40" l="1"/>
  <c r="AT104" i="40"/>
  <c r="AR9" i="42"/>
  <c r="AR75" i="41"/>
  <c r="AT75" i="41" s="1"/>
  <c r="AT86" i="41" s="1"/>
  <c r="AT34" i="40"/>
  <c r="AT51" i="40"/>
  <c r="AR89" i="40"/>
  <c r="AR99" i="41" s="1"/>
  <c r="AR90" i="40"/>
  <c r="AR112" i="41" s="1"/>
  <c r="AR37" i="40"/>
  <c r="AR101" i="41" s="1"/>
  <c r="AT101" i="41" s="1"/>
  <c r="AT112" i="41" s="1"/>
  <c r="AR36" i="40"/>
  <c r="AR88" i="41" s="1"/>
  <c r="AT88" i="41" s="1"/>
  <c r="AT99" i="41" s="1"/>
  <c r="AP98" i="41"/>
  <c r="AP97" i="41"/>
  <c r="AP111" i="41"/>
  <c r="AP110" i="41"/>
  <c r="AT89" i="40" l="1"/>
  <c r="AT90" i="40"/>
  <c r="AT37" i="40"/>
  <c r="AT36" i="40"/>
  <c r="AR19" i="42"/>
  <c r="AT9" i="42"/>
  <c r="AT19" i="42" s="1"/>
  <c r="AN111" i="41"/>
  <c r="AN110" i="41"/>
  <c r="AN98" i="41"/>
  <c r="AN97" i="41"/>
  <c r="AR46" i="42" l="1"/>
  <c r="AR40" i="42"/>
  <c r="AP54" i="41"/>
  <c r="AR42" i="42" l="1"/>
  <c r="AT40" i="42"/>
  <c r="AT42" i="42" s="1"/>
  <c r="AR48" i="42"/>
  <c r="AT46" i="42"/>
  <c r="AT48" i="42" s="1"/>
  <c r="AT51" i="42" s="1"/>
  <c r="AP72" i="40"/>
  <c r="AP74" i="40" s="1"/>
  <c r="AP98" i="40"/>
  <c r="AP97" i="40"/>
  <c r="AN98" i="40"/>
  <c r="AN97" i="40"/>
  <c r="AL98" i="40"/>
  <c r="AL97" i="40"/>
  <c r="AH98" i="40"/>
  <c r="AH97" i="40"/>
  <c r="AF98" i="40"/>
  <c r="AF97" i="40"/>
  <c r="AD98" i="40"/>
  <c r="AD97" i="40"/>
  <c r="AJ98" i="40"/>
  <c r="Z98" i="40"/>
  <c r="Z97" i="40"/>
  <c r="P98" i="40"/>
  <c r="P97" i="40"/>
  <c r="AB98" i="40"/>
  <c r="AB97" i="40"/>
  <c r="X98" i="40"/>
  <c r="X97" i="40"/>
  <c r="V98" i="40"/>
  <c r="V97" i="40"/>
  <c r="T98" i="40"/>
  <c r="T97" i="40"/>
  <c r="R98" i="40"/>
  <c r="R97" i="40"/>
  <c r="N98" i="40"/>
  <c r="N97" i="40"/>
  <c r="L98" i="40"/>
  <c r="L97" i="40"/>
  <c r="J98" i="40"/>
  <c r="J97" i="40"/>
  <c r="H98" i="40"/>
  <c r="H97" i="40"/>
  <c r="F98" i="40"/>
  <c r="F97" i="40"/>
  <c r="D98" i="40"/>
  <c r="D97" i="40"/>
  <c r="B98" i="40"/>
  <c r="B97" i="40"/>
  <c r="AN72" i="40"/>
  <c r="AN74" i="40" s="1"/>
  <c r="AL72" i="40"/>
  <c r="AL74" i="40" s="1"/>
  <c r="Z72" i="40"/>
  <c r="P72" i="40"/>
  <c r="AH72" i="40"/>
  <c r="AF72" i="40"/>
  <c r="AF74" i="40" s="1"/>
  <c r="AD72" i="40"/>
  <c r="AB72" i="40"/>
  <c r="X72" i="40"/>
  <c r="V72" i="40"/>
  <c r="T72" i="40"/>
  <c r="R72" i="40"/>
  <c r="N72" i="40"/>
  <c r="L72" i="40"/>
  <c r="J72" i="40"/>
  <c r="H72" i="40"/>
  <c r="F72" i="40"/>
  <c r="D72" i="40"/>
  <c r="AJ71" i="40"/>
  <c r="AJ70" i="40"/>
  <c r="AJ97" i="40" s="1"/>
  <c r="AP44" i="40"/>
  <c r="AN44" i="40"/>
  <c r="AL44" i="40"/>
  <c r="Z44" i="40"/>
  <c r="AH44" i="40"/>
  <c r="AF44" i="40"/>
  <c r="AD44" i="40"/>
  <c r="AB44" i="40"/>
  <c r="X44" i="40"/>
  <c r="V44" i="40"/>
  <c r="T44" i="40"/>
  <c r="R44" i="40"/>
  <c r="P44" i="40"/>
  <c r="N44" i="40"/>
  <c r="L44" i="40"/>
  <c r="J44" i="40"/>
  <c r="H44" i="40"/>
  <c r="F44" i="40"/>
  <c r="D44" i="40"/>
  <c r="B44" i="40"/>
  <c r="B45" i="40"/>
  <c r="D45" i="40"/>
  <c r="F45" i="40"/>
  <c r="P45" i="40"/>
  <c r="H45" i="40"/>
  <c r="J45" i="40"/>
  <c r="L45" i="40"/>
  <c r="N45" i="40"/>
  <c r="X45" i="40"/>
  <c r="V45" i="40"/>
  <c r="T45" i="40"/>
  <c r="R45" i="40"/>
  <c r="Z45" i="40"/>
  <c r="AB45" i="40"/>
  <c r="AD45" i="40"/>
  <c r="AF45" i="40"/>
  <c r="AH45" i="40"/>
  <c r="AL45" i="40"/>
  <c r="AN45" i="40"/>
  <c r="AP45" i="40"/>
  <c r="AP19" i="40"/>
  <c r="AP21" i="40" s="1"/>
  <c r="AR54" i="42" l="1"/>
  <c r="AR51" i="42"/>
  <c r="AJ72" i="40"/>
  <c r="AR58" i="42" l="1"/>
  <c r="AT54" i="42"/>
  <c r="AT58" i="42" s="1"/>
  <c r="AN19" i="40"/>
  <c r="AN21" i="40" s="1"/>
  <c r="AL19" i="40"/>
  <c r="AL21" i="40" s="1"/>
  <c r="AH19" i="40"/>
  <c r="AF19" i="40"/>
  <c r="AF21" i="40" s="1"/>
  <c r="AD19" i="40"/>
  <c r="AB19" i="40"/>
  <c r="Z19" i="40"/>
  <c r="X19" i="40"/>
  <c r="V19" i="40"/>
  <c r="T19" i="40"/>
  <c r="R19" i="40"/>
  <c r="P19" i="40"/>
  <c r="N19" i="40"/>
  <c r="L19" i="40"/>
  <c r="J19" i="40"/>
  <c r="H19" i="40"/>
  <c r="F19" i="40"/>
  <c r="D19" i="40"/>
  <c r="B19" i="40"/>
  <c r="AJ18" i="40"/>
  <c r="AJ45" i="40" s="1"/>
  <c r="AJ17" i="40"/>
  <c r="AJ19" i="40" l="1"/>
  <c r="AJ44" i="40"/>
  <c r="AN47" i="28" l="1"/>
  <c r="AN46" i="28"/>
  <c r="AN45" i="28"/>
  <c r="AP47" i="28"/>
  <c r="AP46" i="28"/>
  <c r="AP45" i="28"/>
  <c r="AP23" i="28"/>
  <c r="AP22" i="28"/>
  <c r="AP21" i="28"/>
  <c r="AP51" i="29" l="1"/>
  <c r="AP50" i="29"/>
  <c r="AP49" i="29"/>
  <c r="AP36" i="29"/>
  <c r="AP35" i="29"/>
  <c r="AP34" i="29"/>
  <c r="AP16" i="29"/>
  <c r="AP15" i="29"/>
  <c r="AP14" i="29"/>
  <c r="AP59" i="28"/>
  <c r="AP58" i="28"/>
  <c r="AP57" i="28"/>
  <c r="AP42" i="28"/>
  <c r="AP41" i="28"/>
  <c r="AP40" i="28"/>
  <c r="AP39" i="28"/>
  <c r="AP16" i="28"/>
  <c r="AP12" i="28"/>
  <c r="AP15" i="28" l="1"/>
  <c r="AP24" i="28"/>
  <c r="AP17" i="28"/>
  <c r="AP18" i="28"/>
  <c r="AP60" i="28"/>
  <c r="AN36" i="28"/>
  <c r="AP47" i="42"/>
  <c r="AP37" i="42"/>
  <c r="AP27" i="42"/>
  <c r="AP61" i="41"/>
  <c r="AP60" i="41"/>
  <c r="AP59" i="41"/>
  <c r="AP58" i="41"/>
  <c r="AP57" i="41"/>
  <c r="AP56" i="41"/>
  <c r="AP76" i="41"/>
  <c r="AP51" i="41"/>
  <c r="AP46" i="41"/>
  <c r="AP44" i="41"/>
  <c r="AP42" i="41"/>
  <c r="AP40" i="41"/>
  <c r="AP38" i="41"/>
  <c r="AP28" i="41"/>
  <c r="AP27" i="41"/>
  <c r="AP25" i="41"/>
  <c r="AP99" i="40"/>
  <c r="AP82" i="40"/>
  <c r="AP22" i="41"/>
  <c r="AP64" i="40"/>
  <c r="AP66" i="40" s="1"/>
  <c r="AP46" i="40"/>
  <c r="AP29" i="40"/>
  <c r="AP15" i="41"/>
  <c r="AP11" i="40"/>
  <c r="AP13" i="40" s="1"/>
  <c r="AJ43" i="39"/>
  <c r="AJ32" i="39"/>
  <c r="AJ37" i="39" s="1"/>
  <c r="AJ15" i="39"/>
  <c r="AJ22" i="39" s="1"/>
  <c r="AP79" i="41" l="1"/>
  <c r="AP83" i="41"/>
  <c r="AP80" i="41"/>
  <c r="AP89" i="41"/>
  <c r="AP102" i="41"/>
  <c r="AP39" i="41"/>
  <c r="AP43" i="41"/>
  <c r="AP78" i="41"/>
  <c r="AP81" i="41"/>
  <c r="AP82" i="41"/>
  <c r="AP68" i="40"/>
  <c r="AP13" i="41" s="1"/>
  <c r="AP15" i="40"/>
  <c r="AP8" i="41" s="1"/>
  <c r="AP35" i="41" s="1"/>
  <c r="AJ44" i="39"/>
  <c r="AN23" i="31"/>
  <c r="AN13" i="31"/>
  <c r="AN59" i="28"/>
  <c r="AN58" i="28"/>
  <c r="AN57" i="28"/>
  <c r="AN42" i="28"/>
  <c r="AN41" i="28"/>
  <c r="AN40" i="28"/>
  <c r="AN39" i="28"/>
  <c r="AN23" i="28"/>
  <c r="AN22" i="28"/>
  <c r="AN21" i="28"/>
  <c r="AN12" i="28"/>
  <c r="AN51" i="29"/>
  <c r="AN50" i="29"/>
  <c r="AN49" i="29"/>
  <c r="AN36" i="29"/>
  <c r="AN35" i="29"/>
  <c r="AN34" i="29"/>
  <c r="AN16" i="29"/>
  <c r="AN15" i="29"/>
  <c r="AN14" i="29"/>
  <c r="AP72" i="41" l="1"/>
  <c r="AP70" i="41"/>
  <c r="AN15" i="28"/>
  <c r="AN24" i="28"/>
  <c r="AN60" i="28"/>
  <c r="AP71" i="41"/>
  <c r="AN16" i="28"/>
  <c r="AP69" i="41"/>
  <c r="AP68" i="41"/>
  <c r="AP67" i="41"/>
  <c r="AN17" i="28"/>
  <c r="AP55" i="41"/>
  <c r="AP104" i="41"/>
  <c r="AP91" i="41"/>
  <c r="AP94" i="41"/>
  <c r="AP107" i="41"/>
  <c r="AP109" i="41"/>
  <c r="AP96" i="41"/>
  <c r="AP108" i="41"/>
  <c r="AP95" i="41"/>
  <c r="AP93" i="41"/>
  <c r="AP106" i="41"/>
  <c r="AP105" i="41"/>
  <c r="AP92" i="41"/>
  <c r="AP34" i="41"/>
  <c r="AP33" i="41"/>
  <c r="AP32" i="41"/>
  <c r="AP65" i="41"/>
  <c r="AP103" i="40"/>
  <c r="AP102" i="40"/>
  <c r="AP75" i="40"/>
  <c r="AP29" i="41" s="1"/>
  <c r="AP101" i="40"/>
  <c r="AP50" i="40"/>
  <c r="AP49" i="40"/>
  <c r="AP22" i="40"/>
  <c r="AP24" i="41" s="1"/>
  <c r="AP48" i="40"/>
  <c r="AJ47" i="39"/>
  <c r="AN18" i="28"/>
  <c r="AP77" i="41" l="1"/>
  <c r="AP66" i="41"/>
  <c r="AP83" i="40"/>
  <c r="AP62" i="41" s="1"/>
  <c r="AP96" i="40"/>
  <c r="AP36" i="41" s="1"/>
  <c r="AP30" i="40"/>
  <c r="AP53" i="41" s="1"/>
  <c r="AP43" i="40"/>
  <c r="AP31" i="41" s="1"/>
  <c r="AH32" i="39"/>
  <c r="AH15" i="39"/>
  <c r="AH22" i="39" s="1"/>
  <c r="AP90" i="41" l="1"/>
  <c r="AP103" i="41"/>
  <c r="AP100" i="40"/>
  <c r="AP73" i="41" s="1"/>
  <c r="AP85" i="40"/>
  <c r="AP47" i="40"/>
  <c r="AP64" i="41" s="1"/>
  <c r="AP32" i="40"/>
  <c r="AN47" i="42"/>
  <c r="AN37" i="42"/>
  <c r="AN27" i="42"/>
  <c r="AN61" i="41"/>
  <c r="AN60" i="41"/>
  <c r="AN59" i="41"/>
  <c r="AN58" i="41"/>
  <c r="AN57" i="41"/>
  <c r="AN56" i="41"/>
  <c r="AN54" i="41"/>
  <c r="AN76" i="41" s="1"/>
  <c r="AN51" i="41"/>
  <c r="AN46" i="41"/>
  <c r="AN44" i="41"/>
  <c r="AN42" i="41"/>
  <c r="AN40" i="41"/>
  <c r="AN38" i="41"/>
  <c r="AN28" i="41"/>
  <c r="AN27" i="41"/>
  <c r="AN25" i="41"/>
  <c r="AN99" i="40"/>
  <c r="AN82" i="40"/>
  <c r="AN22" i="41"/>
  <c r="AN64" i="40"/>
  <c r="AN66" i="40" s="1"/>
  <c r="AN68" i="40" s="1"/>
  <c r="AN13" i="41" s="1"/>
  <c r="AN46" i="40"/>
  <c r="AN29" i="40"/>
  <c r="AN15" i="41"/>
  <c r="AN11" i="40"/>
  <c r="AN13" i="40" s="1"/>
  <c r="AH43" i="39"/>
  <c r="AH37" i="39"/>
  <c r="AN71" i="41" l="1"/>
  <c r="AN89" i="41"/>
  <c r="AN102" i="41"/>
  <c r="AN79" i="41"/>
  <c r="AN68" i="41"/>
  <c r="AN80" i="41"/>
  <c r="AN83" i="41"/>
  <c r="AN43" i="41"/>
  <c r="AP104" i="40"/>
  <c r="AP87" i="40"/>
  <c r="AP86" i="41" s="1"/>
  <c r="AP51" i="40"/>
  <c r="AP34" i="40"/>
  <c r="AN39" i="41"/>
  <c r="AN55" i="41" s="1"/>
  <c r="AN81" i="41"/>
  <c r="AN78" i="41"/>
  <c r="AN82" i="41"/>
  <c r="AN103" i="40"/>
  <c r="AN102" i="40"/>
  <c r="AN75" i="40"/>
  <c r="AN29" i="41" s="1"/>
  <c r="AN101" i="40"/>
  <c r="AN15" i="40"/>
  <c r="AN8" i="41" s="1"/>
  <c r="AN35" i="41" s="1"/>
  <c r="AH44" i="39"/>
  <c r="A50" i="42"/>
  <c r="AL47" i="42"/>
  <c r="AF47" i="42"/>
  <c r="A47" i="42"/>
  <c r="A46" i="42"/>
  <c r="AL41" i="42"/>
  <c r="AL37" i="42"/>
  <c r="AF37" i="42"/>
  <c r="AL27" i="42"/>
  <c r="AF27" i="42"/>
  <c r="AF40" i="42" s="1"/>
  <c r="AF42" i="42" s="1"/>
  <c r="AF19" i="42"/>
  <c r="AF46" i="42" s="1"/>
  <c r="AF48" i="42" s="1"/>
  <c r="AF54" i="42" s="1"/>
  <c r="AF58" i="42" s="1"/>
  <c r="AL111" i="41"/>
  <c r="AL110" i="41"/>
  <c r="AL98" i="41"/>
  <c r="AL97" i="41"/>
  <c r="AL61" i="41"/>
  <c r="AL60" i="41"/>
  <c r="AL59" i="41"/>
  <c r="AL81" i="41" s="1"/>
  <c r="AL58" i="41"/>
  <c r="AL80" i="41" s="1"/>
  <c r="AL57" i="41"/>
  <c r="AL56" i="41"/>
  <c r="AL54" i="41"/>
  <c r="AL76" i="41" s="1"/>
  <c r="AL51" i="41"/>
  <c r="N48" i="41"/>
  <c r="L48" i="41"/>
  <c r="J48" i="41"/>
  <c r="AL46" i="41"/>
  <c r="AL44" i="41"/>
  <c r="AL42" i="41"/>
  <c r="AL40" i="41"/>
  <c r="AL38" i="41"/>
  <c r="AL28" i="41"/>
  <c r="AL27" i="41"/>
  <c r="AL25" i="41"/>
  <c r="AL99" i="40"/>
  <c r="AF99" i="40"/>
  <c r="AL82" i="40"/>
  <c r="AF82" i="40"/>
  <c r="AL22" i="41"/>
  <c r="AL64" i="40"/>
  <c r="AL66" i="40" s="1"/>
  <c r="AF64" i="40"/>
  <c r="AF66" i="40" s="1"/>
  <c r="AL46" i="40"/>
  <c r="AF46" i="40"/>
  <c r="AL29" i="40"/>
  <c r="AF29" i="40"/>
  <c r="AL15" i="41"/>
  <c r="AL11" i="40"/>
  <c r="AL13" i="40" s="1"/>
  <c r="AF11" i="40"/>
  <c r="AF13" i="40" s="1"/>
  <c r="AF43" i="39"/>
  <c r="AD43" i="39"/>
  <c r="AB43" i="39"/>
  <c r="AF32" i="39"/>
  <c r="AF37" i="39" s="1"/>
  <c r="AD32" i="39"/>
  <c r="AD37" i="39" s="1"/>
  <c r="AD44" i="39" s="1"/>
  <c r="AB32" i="39"/>
  <c r="AB37" i="39" s="1"/>
  <c r="AB44" i="39" s="1"/>
  <c r="AD22" i="39"/>
  <c r="AF15" i="39"/>
  <c r="AF22" i="39" s="1"/>
  <c r="AB15" i="39"/>
  <c r="AB22" i="39" s="1"/>
  <c r="AF44" i="39" l="1"/>
  <c r="AN70" i="41"/>
  <c r="AN69" i="41"/>
  <c r="AN67" i="41"/>
  <c r="AN91" i="41"/>
  <c r="AN104" i="41"/>
  <c r="AN94" i="41"/>
  <c r="AN107" i="41"/>
  <c r="AN105" i="41"/>
  <c r="AN92" i="41"/>
  <c r="AN93" i="41"/>
  <c r="AN106" i="41"/>
  <c r="AN109" i="41"/>
  <c r="AN96" i="41"/>
  <c r="AN95" i="41"/>
  <c r="AN108" i="41"/>
  <c r="AP75" i="41"/>
  <c r="AP9" i="42"/>
  <c r="AP19" i="42" s="1"/>
  <c r="AL39" i="41"/>
  <c r="AP90" i="40"/>
  <c r="AP112" i="41" s="1"/>
  <c r="AP89" i="40"/>
  <c r="AP99" i="41" s="1"/>
  <c r="AP37" i="40"/>
  <c r="AP101" i="41" s="1"/>
  <c r="AP36" i="40"/>
  <c r="AP88" i="41" s="1"/>
  <c r="AL43" i="41"/>
  <c r="AN32" i="41"/>
  <c r="AN65" i="41"/>
  <c r="AN33" i="41"/>
  <c r="AN34" i="41"/>
  <c r="AN83" i="40"/>
  <c r="AN62" i="41" s="1"/>
  <c r="AN96" i="40"/>
  <c r="AN36" i="41" s="1"/>
  <c r="AN50" i="40"/>
  <c r="AN49" i="40"/>
  <c r="AN22" i="40"/>
  <c r="AN24" i="41" s="1"/>
  <c r="AN48" i="40"/>
  <c r="AH47" i="39"/>
  <c r="AF15" i="40"/>
  <c r="AL106" i="41"/>
  <c r="AL93" i="41"/>
  <c r="AL102" i="41"/>
  <c r="AL89" i="41"/>
  <c r="AL107" i="41"/>
  <c r="AL94" i="41"/>
  <c r="AL68" i="40"/>
  <c r="AF68" i="40"/>
  <c r="AL78" i="41"/>
  <c r="AL82" i="41"/>
  <c r="AL83" i="41"/>
  <c r="AL79" i="41"/>
  <c r="AL15" i="40"/>
  <c r="AL55" i="41" l="1"/>
  <c r="AN77" i="41"/>
  <c r="AP46" i="42"/>
  <c r="AP48" i="42" s="1"/>
  <c r="AP40" i="42"/>
  <c r="AL67" i="41"/>
  <c r="AL77" i="41"/>
  <c r="AL68" i="41"/>
  <c r="AL65" i="41"/>
  <c r="AL69" i="41"/>
  <c r="AN100" i="40"/>
  <c r="AN73" i="41" s="1"/>
  <c r="AN85" i="40"/>
  <c r="AN30" i="40"/>
  <c r="AN53" i="41" s="1"/>
  <c r="AN43" i="40"/>
  <c r="AN31" i="41" s="1"/>
  <c r="AL105" i="41"/>
  <c r="AL92" i="41"/>
  <c r="AL109" i="41"/>
  <c r="AL96" i="41"/>
  <c r="AF49" i="40"/>
  <c r="AF22" i="40"/>
  <c r="AF50" i="40"/>
  <c r="AF48" i="40"/>
  <c r="AL108" i="41"/>
  <c r="AL95" i="41"/>
  <c r="AF103" i="40"/>
  <c r="AF101" i="40"/>
  <c r="AF102" i="40"/>
  <c r="AF75" i="40"/>
  <c r="AL13" i="41"/>
  <c r="AL103" i="40"/>
  <c r="AL101" i="40"/>
  <c r="AL102" i="40"/>
  <c r="AL75" i="40"/>
  <c r="AL49" i="40"/>
  <c r="AL22" i="40"/>
  <c r="AL50" i="40"/>
  <c r="AF47" i="39"/>
  <c r="AL8" i="41"/>
  <c r="AL70" i="41"/>
  <c r="AL48" i="40"/>
  <c r="AL104" i="41"/>
  <c r="AL91" i="41"/>
  <c r="AL71" i="41"/>
  <c r="AL72" i="41"/>
  <c r="AN90" i="41" l="1"/>
  <c r="AN103" i="41"/>
  <c r="AP54" i="42"/>
  <c r="AP58" i="42" s="1"/>
  <c r="AP51" i="42"/>
  <c r="AL66" i="41"/>
  <c r="AN104" i="40"/>
  <c r="AN87" i="40"/>
  <c r="AN86" i="41" s="1"/>
  <c r="AN47" i="40"/>
  <c r="AN64" i="41" s="1"/>
  <c r="AN32" i="40"/>
  <c r="AF96" i="40"/>
  <c r="AF83" i="40"/>
  <c r="AL30" i="40"/>
  <c r="AL24" i="41"/>
  <c r="AL43" i="40"/>
  <c r="AL31" i="41" s="1"/>
  <c r="AL33" i="41"/>
  <c r="AL32" i="41"/>
  <c r="AL34" i="41"/>
  <c r="AL35" i="41"/>
  <c r="AF30" i="40"/>
  <c r="AF43" i="40"/>
  <c r="AL29" i="41"/>
  <c r="AL96" i="40"/>
  <c r="AL36" i="41" s="1"/>
  <c r="AL83" i="40"/>
  <c r="AL103" i="41"/>
  <c r="AL90" i="41"/>
  <c r="AN90" i="40" l="1"/>
  <c r="AN112" i="41" s="1"/>
  <c r="AN89" i="40"/>
  <c r="AN99" i="41" s="1"/>
  <c r="AN51" i="40"/>
  <c r="AN34" i="40"/>
  <c r="AL47" i="40"/>
  <c r="AL64" i="41" s="1"/>
  <c r="AL53" i="41"/>
  <c r="AL32" i="40"/>
  <c r="AL85" i="40"/>
  <c r="AL100" i="40"/>
  <c r="AL73" i="41" s="1"/>
  <c r="AL62" i="41"/>
  <c r="AF47" i="40"/>
  <c r="AF32" i="40"/>
  <c r="AF85" i="40"/>
  <c r="AF100" i="40"/>
  <c r="AN75" i="41" l="1"/>
  <c r="AN9" i="42"/>
  <c r="AN19" i="42" s="1"/>
  <c r="AN37" i="40"/>
  <c r="AN101" i="41" s="1"/>
  <c r="AN36" i="40"/>
  <c r="AN88" i="41" s="1"/>
  <c r="AF51" i="40"/>
  <c r="AF34" i="40"/>
  <c r="AL104" i="40"/>
  <c r="AL87" i="40"/>
  <c r="AL51" i="40"/>
  <c r="AL34" i="40"/>
  <c r="AF104" i="40"/>
  <c r="AF87" i="40"/>
  <c r="AN46" i="42" l="1"/>
  <c r="AN48" i="42" s="1"/>
  <c r="AN54" i="42" s="1"/>
  <c r="AN58" i="42" s="1"/>
  <c r="AN40" i="42"/>
  <c r="AF89" i="40"/>
  <c r="AF90" i="40"/>
  <c r="AL89" i="40"/>
  <c r="AL99" i="41" s="1"/>
  <c r="AL86" i="41"/>
  <c r="AL90" i="40"/>
  <c r="AL112" i="41" s="1"/>
  <c r="AL9" i="42"/>
  <c r="AL19" i="42" s="1"/>
  <c r="AL37" i="40"/>
  <c r="AL101" i="41" s="1"/>
  <c r="AL36" i="40"/>
  <c r="AL88" i="41" s="1"/>
  <c r="AL75" i="41"/>
  <c r="AF37" i="40"/>
  <c r="AF36" i="40"/>
  <c r="AL40" i="42" l="1"/>
  <c r="AL42" i="42" s="1"/>
  <c r="AN41" i="42" s="1"/>
  <c r="AN42" i="42" s="1"/>
  <c r="AP41" i="42" s="1"/>
  <c r="AP42" i="42" s="1"/>
  <c r="AL46" i="42"/>
  <c r="AL48" i="42" s="1"/>
  <c r="AL54" i="42" s="1"/>
  <c r="AL58" i="42" s="1"/>
  <c r="AL47" i="28" l="1"/>
  <c r="AJ47" i="28"/>
  <c r="AH47" i="28"/>
  <c r="AF47" i="28"/>
  <c r="AD47" i="28"/>
  <c r="AB47" i="28"/>
  <c r="Z47" i="28"/>
  <c r="X47" i="28"/>
  <c r="V47" i="28"/>
  <c r="T47" i="28"/>
  <c r="R47" i="28"/>
  <c r="AL46" i="28"/>
  <c r="AH46" i="28"/>
  <c r="AF46" i="28"/>
  <c r="AD46" i="28"/>
  <c r="AB46" i="28"/>
  <c r="X46" i="28"/>
  <c r="V46" i="28"/>
  <c r="T46" i="28"/>
  <c r="R46" i="28"/>
  <c r="AL45" i="28"/>
  <c r="AH45" i="28"/>
  <c r="AF45" i="28"/>
  <c r="AD45" i="28"/>
  <c r="AB45" i="28"/>
  <c r="X45" i="28"/>
  <c r="V45" i="28"/>
  <c r="T45" i="28"/>
  <c r="R45" i="28"/>
  <c r="AJ23" i="28"/>
  <c r="AH23" i="28"/>
  <c r="AF23" i="28"/>
  <c r="AD23" i="28"/>
  <c r="AB23" i="28"/>
  <c r="AH22" i="28"/>
  <c r="AF22" i="28"/>
  <c r="AD22" i="28"/>
  <c r="AB22" i="28"/>
  <c r="AH21" i="28"/>
  <c r="AF21" i="28"/>
  <c r="AD21" i="28"/>
  <c r="AB21" i="28"/>
  <c r="B59" i="28" l="1"/>
  <c r="B58" i="28"/>
  <c r="B57" i="28"/>
  <c r="B60" i="28" s="1"/>
  <c r="D59" i="28"/>
  <c r="D58" i="28"/>
  <c r="D57" i="28"/>
  <c r="F59" i="28"/>
  <c r="F58" i="28"/>
  <c r="F57" i="28"/>
  <c r="AH59" i="28"/>
  <c r="AF59" i="28"/>
  <c r="AD59" i="28"/>
  <c r="AB59" i="28"/>
  <c r="AH58" i="28"/>
  <c r="AF58" i="28"/>
  <c r="AD58" i="28"/>
  <c r="AB58" i="28"/>
  <c r="AH57" i="28"/>
  <c r="AH60" i="28" s="1"/>
  <c r="AF57" i="28"/>
  <c r="AD57" i="28"/>
  <c r="AB57" i="28"/>
  <c r="N59" i="28"/>
  <c r="L59" i="28"/>
  <c r="J59" i="28"/>
  <c r="H59" i="28"/>
  <c r="N58" i="28"/>
  <c r="L58" i="28"/>
  <c r="J58" i="28"/>
  <c r="H58" i="28"/>
  <c r="N57" i="28"/>
  <c r="L57" i="28"/>
  <c r="J57" i="28"/>
  <c r="J60" i="28" s="1"/>
  <c r="H57" i="28"/>
  <c r="H60" i="28" s="1"/>
  <c r="X59" i="28"/>
  <c r="X58" i="28"/>
  <c r="X57" i="28"/>
  <c r="V59" i="28"/>
  <c r="V58" i="28"/>
  <c r="V57" i="28"/>
  <c r="T59" i="28"/>
  <c r="T58" i="28"/>
  <c r="T57" i="28"/>
  <c r="P47" i="28"/>
  <c r="P23" i="28"/>
  <c r="F47" i="28"/>
  <c r="D47" i="28"/>
  <c r="F46" i="28"/>
  <c r="D46" i="28"/>
  <c r="F45" i="28"/>
  <c r="D45" i="28"/>
  <c r="F24" i="28"/>
  <c r="F23" i="28"/>
  <c r="F22" i="28"/>
  <c r="F21" i="28"/>
  <c r="D24" i="28"/>
  <c r="D23" i="28"/>
  <c r="D22" i="28"/>
  <c r="D21" i="28"/>
  <c r="AH17" i="28"/>
  <c r="AH16" i="28"/>
  <c r="AH18" i="28" s="1"/>
  <c r="AH15" i="28"/>
  <c r="AF17" i="28"/>
  <c r="AF16" i="28"/>
  <c r="AF15" i="28"/>
  <c r="AD17" i="28"/>
  <c r="AD16" i="28"/>
  <c r="AD18" i="28" s="1"/>
  <c r="AD15" i="28"/>
  <c r="B17" i="28"/>
  <c r="B16" i="28"/>
  <c r="B15" i="28"/>
  <c r="D17" i="28"/>
  <c r="D16" i="28"/>
  <c r="D15" i="28"/>
  <c r="F17" i="28"/>
  <c r="F16" i="28"/>
  <c r="F15" i="28"/>
  <c r="X60" i="28" l="1"/>
  <c r="D60" i="28"/>
  <c r="B18" i="28"/>
  <c r="V60" i="28"/>
  <c r="N60" i="28"/>
  <c r="AF18" i="28"/>
  <c r="AF60" i="28"/>
  <c r="D18" i="28"/>
  <c r="T60" i="28"/>
  <c r="P58" i="28"/>
  <c r="P59" i="28"/>
  <c r="F18" i="28"/>
  <c r="AJ57" i="28"/>
  <c r="AJ58" i="28"/>
  <c r="AJ59" i="28"/>
  <c r="F60" i="28"/>
  <c r="L60" i="28"/>
  <c r="AD60" i="28"/>
  <c r="AB60" i="28"/>
  <c r="P57" i="28"/>
  <c r="P60" i="28" s="1"/>
  <c r="AJ60" i="28" l="1"/>
  <c r="F36" i="28"/>
  <c r="D36" i="28"/>
  <c r="B36" i="28"/>
  <c r="AH36" i="28"/>
  <c r="AF36" i="28"/>
  <c r="AP48" i="28" s="1"/>
  <c r="AD36" i="28"/>
  <c r="AN48" i="28" s="1"/>
  <c r="AB36" i="28"/>
  <c r="X36" i="28"/>
  <c r="V36" i="28"/>
  <c r="T36" i="28"/>
  <c r="R36" i="28"/>
  <c r="AD48" i="28" l="1"/>
  <c r="AF48" i="28"/>
  <c r="AB48" i="28"/>
  <c r="D48" i="28"/>
  <c r="F48" i="28"/>
  <c r="AH48" i="28"/>
  <c r="AL59" i="28"/>
  <c r="R59" i="28"/>
  <c r="AL23" i="28"/>
  <c r="Z23" i="28"/>
  <c r="X23" i="28"/>
  <c r="V23" i="28"/>
  <c r="T23" i="28"/>
  <c r="R23" i="28"/>
  <c r="Z59" i="28" l="1"/>
  <c r="AL40" i="29"/>
  <c r="AH40" i="29"/>
  <c r="AF40" i="29"/>
  <c r="AD40" i="29"/>
  <c r="AB40" i="29"/>
  <c r="AL39" i="29"/>
  <c r="AH39" i="29"/>
  <c r="AF39" i="29"/>
  <c r="AD39" i="29"/>
  <c r="AB39" i="29"/>
  <c r="AH20" i="29"/>
  <c r="AH19" i="29"/>
  <c r="AF20" i="29"/>
  <c r="AF19" i="29"/>
  <c r="AD20" i="29"/>
  <c r="AD19" i="29"/>
  <c r="AH31" i="29"/>
  <c r="AH35" i="29" s="1"/>
  <c r="AF31" i="29"/>
  <c r="AD31" i="29"/>
  <c r="AH15" i="29"/>
  <c r="AH14" i="29"/>
  <c r="AF15" i="29"/>
  <c r="AF14" i="29"/>
  <c r="AD15" i="29"/>
  <c r="AD14" i="29"/>
  <c r="AD16" i="29" l="1"/>
  <c r="AD35" i="29"/>
  <c r="AH16" i="29"/>
  <c r="AF35" i="29"/>
  <c r="AF34" i="29"/>
  <c r="AD34" i="29"/>
  <c r="AD36" i="29" s="1"/>
  <c r="AH34" i="29"/>
  <c r="AH36" i="29" s="1"/>
  <c r="AF16" i="29"/>
  <c r="AL36" i="28"/>
  <c r="AL48" i="28" s="1"/>
  <c r="AL13" i="31"/>
  <c r="AF36" i="29" l="1"/>
  <c r="AL23" i="31"/>
  <c r="AL50" i="29"/>
  <c r="AL49" i="29"/>
  <c r="AL31" i="29"/>
  <c r="AL20" i="29"/>
  <c r="AL19" i="29"/>
  <c r="AL11" i="29"/>
  <c r="AL58" i="28"/>
  <c r="AL57" i="28"/>
  <c r="AL22" i="28"/>
  <c r="AL21" i="28"/>
  <c r="AL12" i="28"/>
  <c r="AL35" i="29" l="1"/>
  <c r="AL17" i="28"/>
  <c r="AL34" i="29"/>
  <c r="AL51" i="29"/>
  <c r="AL14" i="29"/>
  <c r="AL15" i="29"/>
  <c r="AL60" i="28"/>
  <c r="AL16" i="28"/>
  <c r="AL15" i="28"/>
  <c r="AH51" i="29"/>
  <c r="AH50" i="29"/>
  <c r="AH49" i="29"/>
  <c r="AL36" i="29" l="1"/>
  <c r="AL16" i="29"/>
  <c r="AL18" i="28"/>
  <c r="AD10" i="30"/>
  <c r="AD9" i="30"/>
  <c r="AJ30" i="29"/>
  <c r="AJ29" i="29"/>
  <c r="AJ10" i="29"/>
  <c r="AJ9" i="29"/>
  <c r="AJ34" i="28"/>
  <c r="AJ33" i="28"/>
  <c r="AJ10" i="28"/>
  <c r="AJ9" i="28"/>
  <c r="AJ36" i="28" l="1"/>
  <c r="AJ11" i="29"/>
  <c r="AJ15" i="29" s="1"/>
  <c r="AJ31" i="29"/>
  <c r="AJ12" i="28"/>
  <c r="AJ34" i="29" l="1"/>
  <c r="AJ16" i="28"/>
  <c r="AJ17" i="28"/>
  <c r="AJ15" i="28"/>
  <c r="AJ35" i="29"/>
  <c r="AJ14" i="29"/>
  <c r="AJ16" i="29" s="1"/>
  <c r="AJ18" i="28" l="1"/>
  <c r="AJ36" i="29"/>
  <c r="AB23" i="31" l="1"/>
  <c r="Z23" i="31"/>
  <c r="X23" i="31"/>
  <c r="V23" i="31"/>
  <c r="T23" i="31"/>
  <c r="R23" i="31"/>
  <c r="P23" i="31"/>
  <c r="N23" i="31"/>
  <c r="L23" i="31"/>
  <c r="J23" i="31"/>
  <c r="H23" i="31"/>
  <c r="Z13" i="31"/>
  <c r="X13" i="31"/>
  <c r="V13" i="31"/>
  <c r="T13" i="31"/>
  <c r="R13" i="31"/>
  <c r="P13" i="31"/>
  <c r="N13" i="31"/>
  <c r="L13" i="31"/>
  <c r="J13" i="31"/>
  <c r="H13" i="31"/>
  <c r="R11" i="30"/>
  <c r="P11" i="30"/>
  <c r="N11" i="30"/>
  <c r="L11" i="30"/>
  <c r="H11" i="30"/>
  <c r="F11" i="30"/>
  <c r="D11" i="30"/>
  <c r="B11" i="30"/>
  <c r="T10" i="30"/>
  <c r="J10" i="30"/>
  <c r="T9" i="30"/>
  <c r="J9" i="30"/>
  <c r="AB50" i="29"/>
  <c r="AJ50" i="29" s="1"/>
  <c r="X50" i="29"/>
  <c r="V50" i="29"/>
  <c r="T50" i="29"/>
  <c r="R50" i="29"/>
  <c r="N50" i="29"/>
  <c r="L50" i="29"/>
  <c r="J50" i="29"/>
  <c r="H50" i="29"/>
  <c r="AB49" i="29"/>
  <c r="AJ49" i="29" s="1"/>
  <c r="X49" i="29"/>
  <c r="V49" i="29"/>
  <c r="T49" i="29"/>
  <c r="R49" i="29"/>
  <c r="N49" i="29"/>
  <c r="L49" i="29"/>
  <c r="J49" i="29"/>
  <c r="H49" i="29"/>
  <c r="X40" i="29"/>
  <c r="V40" i="29"/>
  <c r="T40" i="29"/>
  <c r="R40" i="29"/>
  <c r="X39" i="29"/>
  <c r="V39" i="29"/>
  <c r="T39" i="29"/>
  <c r="R39" i="29"/>
  <c r="AB31" i="29"/>
  <c r="X31" i="29"/>
  <c r="V31" i="29"/>
  <c r="AF41" i="29" s="1"/>
  <c r="T31" i="29"/>
  <c r="R31" i="29"/>
  <c r="R34" i="29" s="1"/>
  <c r="N31" i="29"/>
  <c r="N34" i="29" s="1"/>
  <c r="L31" i="29"/>
  <c r="L35" i="29" s="1"/>
  <c r="J31" i="29"/>
  <c r="J34" i="29" s="1"/>
  <c r="H31" i="29"/>
  <c r="H35" i="29" s="1"/>
  <c r="Z30" i="29"/>
  <c r="P30" i="29"/>
  <c r="Z29" i="29"/>
  <c r="AJ39" i="29" s="1"/>
  <c r="P29" i="29"/>
  <c r="P39" i="29" s="1"/>
  <c r="AB20" i="29"/>
  <c r="X20" i="29"/>
  <c r="V20" i="29"/>
  <c r="T20" i="29"/>
  <c r="R20" i="29"/>
  <c r="AB19" i="29"/>
  <c r="X19" i="29"/>
  <c r="V19" i="29"/>
  <c r="T19" i="29"/>
  <c r="R19" i="29"/>
  <c r="AB11" i="29"/>
  <c r="X11" i="29"/>
  <c r="V11" i="29"/>
  <c r="AF21" i="29" s="1"/>
  <c r="T11" i="29"/>
  <c r="R11" i="29"/>
  <c r="N11" i="29"/>
  <c r="L11" i="29"/>
  <c r="L15" i="29" s="1"/>
  <c r="J11" i="29"/>
  <c r="J15" i="29" s="1"/>
  <c r="H11" i="29"/>
  <c r="H15" i="29" s="1"/>
  <c r="Z10" i="29"/>
  <c r="AJ20" i="29" s="1"/>
  <c r="P10" i="29"/>
  <c r="Z9" i="29"/>
  <c r="AJ19" i="29" s="1"/>
  <c r="P9" i="29"/>
  <c r="R58" i="28"/>
  <c r="R57" i="28"/>
  <c r="N36" i="28"/>
  <c r="X48" i="28" s="1"/>
  <c r="L36" i="28"/>
  <c r="V48" i="28" s="1"/>
  <c r="J36" i="28"/>
  <c r="T48" i="28" s="1"/>
  <c r="H36" i="28"/>
  <c r="R48" i="28" s="1"/>
  <c r="Z34" i="28"/>
  <c r="P34" i="28"/>
  <c r="Z33" i="28"/>
  <c r="P33" i="28"/>
  <c r="X22" i="28"/>
  <c r="V22" i="28"/>
  <c r="T22" i="28"/>
  <c r="R22" i="28"/>
  <c r="X21" i="28"/>
  <c r="V21" i="28"/>
  <c r="T21" i="28"/>
  <c r="R21" i="28"/>
  <c r="AB12" i="28"/>
  <c r="X12" i="28"/>
  <c r="AH24" i="28" s="1"/>
  <c r="V12" i="28"/>
  <c r="AF24" i="28" s="1"/>
  <c r="T12" i="28"/>
  <c r="AD24" i="28" s="1"/>
  <c r="R12" i="28"/>
  <c r="N12" i="28"/>
  <c r="L12" i="28"/>
  <c r="J12" i="28"/>
  <c r="H12" i="28"/>
  <c r="Z10" i="28"/>
  <c r="AJ22" i="28" s="1"/>
  <c r="P10" i="28"/>
  <c r="P22" i="28" s="1"/>
  <c r="Z9" i="28"/>
  <c r="AJ21" i="28" s="1"/>
  <c r="P9" i="28"/>
  <c r="N51" i="29" l="1"/>
  <c r="X51" i="29"/>
  <c r="P46" i="28"/>
  <c r="AB41" i="29"/>
  <c r="AL41" i="29"/>
  <c r="AB24" i="28"/>
  <c r="Z46" i="28"/>
  <c r="AJ46" i="28"/>
  <c r="T15" i="29"/>
  <c r="AD21" i="29"/>
  <c r="L14" i="29"/>
  <c r="L16" i="29" s="1"/>
  <c r="T35" i="29"/>
  <c r="AD41" i="29"/>
  <c r="AJ51" i="29"/>
  <c r="P45" i="28"/>
  <c r="L17" i="28"/>
  <c r="Z45" i="28"/>
  <c r="AJ45" i="28"/>
  <c r="X15" i="29"/>
  <c r="AH21" i="29"/>
  <c r="Z40" i="29"/>
  <c r="AJ40" i="29"/>
  <c r="X35" i="29"/>
  <c r="AH41" i="29"/>
  <c r="L51" i="29"/>
  <c r="V51" i="29"/>
  <c r="Z36" i="28"/>
  <c r="N16" i="28"/>
  <c r="N17" i="28"/>
  <c r="X17" i="28"/>
  <c r="H16" i="28"/>
  <c r="H17" i="28"/>
  <c r="R17" i="28"/>
  <c r="AB17" i="28"/>
  <c r="J17" i="28"/>
  <c r="T16" i="28"/>
  <c r="T17" i="28"/>
  <c r="V15" i="28"/>
  <c r="V17" i="28"/>
  <c r="AL24" i="28"/>
  <c r="AB16" i="28"/>
  <c r="R15" i="28"/>
  <c r="N15" i="28"/>
  <c r="AB35" i="29"/>
  <c r="AB15" i="29"/>
  <c r="AL21" i="29"/>
  <c r="X24" i="28"/>
  <c r="P36" i="28"/>
  <c r="P48" i="28" s="1"/>
  <c r="Z20" i="29"/>
  <c r="T34" i="29"/>
  <c r="P11" i="29"/>
  <c r="P21" i="29" s="1"/>
  <c r="R35" i="29"/>
  <c r="R36" i="29" s="1"/>
  <c r="J51" i="29"/>
  <c r="T51" i="29"/>
  <c r="P50" i="29"/>
  <c r="Z50" i="29"/>
  <c r="T11" i="30"/>
  <c r="T14" i="29"/>
  <c r="Z11" i="29"/>
  <c r="AJ21" i="29" s="1"/>
  <c r="X34" i="29"/>
  <c r="Z12" i="28"/>
  <c r="AJ24" i="28" s="1"/>
  <c r="J15" i="28"/>
  <c r="H14" i="29"/>
  <c r="H16" i="29" s="1"/>
  <c r="AB14" i="29"/>
  <c r="V41" i="29"/>
  <c r="L34" i="29"/>
  <c r="L36" i="29" s="1"/>
  <c r="J35" i="29"/>
  <c r="J36" i="29" s="1"/>
  <c r="P49" i="29"/>
  <c r="R51" i="29"/>
  <c r="AB51" i="29"/>
  <c r="J11" i="30"/>
  <c r="Z58" i="28"/>
  <c r="X14" i="29"/>
  <c r="T36" i="29"/>
  <c r="H34" i="29"/>
  <c r="H36" i="29" s="1"/>
  <c r="AB34" i="29"/>
  <c r="AB36" i="29" s="1"/>
  <c r="L15" i="28"/>
  <c r="V21" i="29"/>
  <c r="V14" i="29"/>
  <c r="V15" i="29"/>
  <c r="V24" i="28"/>
  <c r="X16" i="28"/>
  <c r="Z22" i="28"/>
  <c r="R60" i="28"/>
  <c r="N14" i="29"/>
  <c r="X21" i="29"/>
  <c r="N15" i="29"/>
  <c r="T15" i="28"/>
  <c r="T24" i="28"/>
  <c r="H15" i="28"/>
  <c r="P12" i="28"/>
  <c r="X15" i="28"/>
  <c r="L16" i="28"/>
  <c r="R14" i="29"/>
  <c r="AB21" i="29"/>
  <c r="R21" i="29"/>
  <c r="AB15" i="28"/>
  <c r="P21" i="28"/>
  <c r="Z19" i="29"/>
  <c r="J14" i="29"/>
  <c r="J16" i="29" s="1"/>
  <c r="T21" i="29"/>
  <c r="R15" i="29"/>
  <c r="Z31" i="29"/>
  <c r="AJ41" i="29" s="1"/>
  <c r="N35" i="29"/>
  <c r="N36" i="29" s="1"/>
  <c r="V35" i="29"/>
  <c r="Z39" i="29"/>
  <c r="X41" i="29"/>
  <c r="Z49" i="29"/>
  <c r="J16" i="28"/>
  <c r="R16" i="28"/>
  <c r="Z21" i="28"/>
  <c r="R24" i="28"/>
  <c r="Z57" i="28"/>
  <c r="V34" i="29"/>
  <c r="R41" i="29"/>
  <c r="H51" i="29"/>
  <c r="T41" i="29"/>
  <c r="V16" i="28"/>
  <c r="P31" i="29"/>
  <c r="T16" i="29" l="1"/>
  <c r="Z14" i="29"/>
  <c r="P14" i="29"/>
  <c r="Z51" i="29"/>
  <c r="Z35" i="29"/>
  <c r="P15" i="29"/>
  <c r="Z15" i="29"/>
  <c r="P51" i="29"/>
  <c r="AB16" i="29"/>
  <c r="X36" i="29"/>
  <c r="Z34" i="29"/>
  <c r="Z48" i="28"/>
  <c r="AJ48" i="28"/>
  <c r="Z21" i="29"/>
  <c r="X16" i="29"/>
  <c r="P24" i="28"/>
  <c r="P17" i="28"/>
  <c r="Z17" i="28"/>
  <c r="Z15" i="28"/>
  <c r="Z16" i="28"/>
  <c r="Z60" i="28"/>
  <c r="J18" i="28"/>
  <c r="H18" i="28"/>
  <c r="P16" i="28"/>
  <c r="Z24" i="28"/>
  <c r="V18" i="28"/>
  <c r="R18" i="28"/>
  <c r="R16" i="29"/>
  <c r="N18" i="28"/>
  <c r="T18" i="28"/>
  <c r="V16" i="29"/>
  <c r="P34" i="29"/>
  <c r="P41" i="29"/>
  <c r="Z41" i="29"/>
  <c r="N16" i="29"/>
  <c r="P35" i="29"/>
  <c r="X18" i="28"/>
  <c r="L18" i="28"/>
  <c r="V36" i="29"/>
  <c r="AB18" i="28"/>
  <c r="P15" i="28"/>
  <c r="Z36" i="29" l="1"/>
  <c r="P16" i="29"/>
  <c r="Z16" i="29"/>
  <c r="Z18" i="28"/>
  <c r="P18" i="28"/>
  <c r="P36" i="29"/>
  <c r="AJ42" i="28"/>
</calcChain>
</file>

<file path=xl/sharedStrings.xml><?xml version="1.0" encoding="utf-8"?>
<sst xmlns="http://schemas.openxmlformats.org/spreadsheetml/2006/main" count="701" uniqueCount="245">
  <si>
    <t>Quarter Ended</t>
  </si>
  <si>
    <t>Yr Ended</t>
  </si>
  <si>
    <t>FY'15</t>
  </si>
  <si>
    <t>FY'14</t>
  </si>
  <si>
    <t>FY'13</t>
  </si>
  <si>
    <t>FY'12</t>
  </si>
  <si>
    <t>FY'11</t>
  </si>
  <si>
    <t>(in millions)</t>
  </si>
  <si>
    <t>Total revenue</t>
  </si>
  <si>
    <t>Other</t>
  </si>
  <si>
    <t>ASSETS</t>
  </si>
  <si>
    <t>Current assets:</t>
  </si>
  <si>
    <t>Cash and cash equivalents</t>
  </si>
  <si>
    <t>Accounts receivable, net</t>
  </si>
  <si>
    <t xml:space="preserve">Prepaid expenses and other current assets </t>
  </si>
  <si>
    <t>Deferred tax assets</t>
  </si>
  <si>
    <t>Total current assets</t>
  </si>
  <si>
    <t>Property and equipment, net</t>
  </si>
  <si>
    <t>Goodwill</t>
  </si>
  <si>
    <t>Acquired intangible assets, net</t>
  </si>
  <si>
    <t>Total assets</t>
  </si>
  <si>
    <t>LIABILITIES AND SHAREHOLDERS’ EQUITY</t>
  </si>
  <si>
    <t xml:space="preserve"> </t>
  </si>
  <si>
    <t>Current liabilities:</t>
  </si>
  <si>
    <t>Accounts payable, accrued expenses and other current liabilities</t>
  </si>
  <si>
    <t>Accrued compensation and benefits</t>
  </si>
  <si>
    <t>Accrued income taxes</t>
  </si>
  <si>
    <t>Deferred tax liabilities</t>
  </si>
  <si>
    <t>Current portion of long term debt</t>
  </si>
  <si>
    <t>Deferred revenue</t>
  </si>
  <si>
    <t xml:space="preserve">Total current liabilities </t>
  </si>
  <si>
    <t>Other liabilities</t>
  </si>
  <si>
    <t>Total liabilities</t>
  </si>
  <si>
    <t>Shareholders’ equity:</t>
  </si>
  <si>
    <t>Common stock</t>
  </si>
  <si>
    <t xml:space="preserve">Additional paid-in capital </t>
  </si>
  <si>
    <t xml:space="preserve">Accumulated deficit </t>
  </si>
  <si>
    <t>Accumulated other comprehensive income (loss)</t>
  </si>
  <si>
    <t xml:space="preserve">Total shareholders’ equity </t>
  </si>
  <si>
    <t xml:space="preserve">Total liabilities and shareholders’ equity </t>
  </si>
  <si>
    <t>Days Sales Outstanding</t>
  </si>
  <si>
    <t xml:space="preserve"> Quarter Ended</t>
  </si>
  <si>
    <t>(in millions, except per share amounts)</t>
  </si>
  <si>
    <t>Revenue:</t>
  </si>
  <si>
    <t>Support</t>
  </si>
  <si>
    <t>Professional services</t>
  </si>
  <si>
    <t>Cost of revenue:</t>
  </si>
  <si>
    <t>Cost of professional services</t>
  </si>
  <si>
    <t>Total cost of revenue</t>
  </si>
  <si>
    <t>Gross profit</t>
  </si>
  <si>
    <t>Operating expenses:</t>
  </si>
  <si>
    <t>Sales and marketing</t>
  </si>
  <si>
    <t>Research and development</t>
  </si>
  <si>
    <t xml:space="preserve">General and administrative </t>
  </si>
  <si>
    <t>Amortization of acquired intangible assets</t>
  </si>
  <si>
    <t>Restructuring and other charges (credits)</t>
  </si>
  <si>
    <t xml:space="preserve">Total operating expenses </t>
  </si>
  <si>
    <t>Operating income (loss)</t>
  </si>
  <si>
    <t>Interest and other income (expense), net</t>
  </si>
  <si>
    <t>Income (loss) before income taxes</t>
  </si>
  <si>
    <t>Provision (benefit) for income taxes</t>
  </si>
  <si>
    <t xml:space="preserve">Net income (loss) </t>
  </si>
  <si>
    <t>Basic net income (loss) per share</t>
  </si>
  <si>
    <t>Diluted net income (loss) per share</t>
  </si>
  <si>
    <t xml:space="preserve">Weighted average shares outstanding -- Basic </t>
  </si>
  <si>
    <t>Weighted average shares outstanding -- Diluted</t>
  </si>
  <si>
    <t>Gross margin</t>
  </si>
  <si>
    <t>Gross margin on professional services</t>
  </si>
  <si>
    <t>Operating margin</t>
  </si>
  <si>
    <t>S&amp;M % of total revenue</t>
  </si>
  <si>
    <t>R&amp;D % of total revenue</t>
  </si>
  <si>
    <t>G&amp;A % of total revenue</t>
  </si>
  <si>
    <t>Tax rate</t>
  </si>
  <si>
    <t>Gross margin:</t>
  </si>
  <si>
    <t>Operating margin:</t>
  </si>
  <si>
    <t>(in millions, except per share amounts and %)</t>
  </si>
  <si>
    <t>GAAP revenue</t>
  </si>
  <si>
    <t>Fair value adjustment of acquired deferred support revenue</t>
  </si>
  <si>
    <t>Non-GAAP revenue</t>
  </si>
  <si>
    <t>GAAP cost of revenue</t>
  </si>
  <si>
    <t>Professional services stock-based compensation expense</t>
  </si>
  <si>
    <t>Fair value adjustment to deferred services cost</t>
  </si>
  <si>
    <t>Professional services amortization of acquired intangible assets</t>
  </si>
  <si>
    <t>Non-GAAP cost of revenue</t>
  </si>
  <si>
    <t>GAAP gross profit</t>
  </si>
  <si>
    <t>Fair value adjustment of acquired deferred revenue</t>
  </si>
  <si>
    <t>Stock-based compensation expense</t>
  </si>
  <si>
    <t>Non-GAAP gross profit</t>
  </si>
  <si>
    <t>GAAP gross margin</t>
  </si>
  <si>
    <t>Non-GAAP gross margin</t>
  </si>
  <si>
    <t>GAAP sales and marketing expense</t>
  </si>
  <si>
    <t>Non-GAAP sales and marketing expense</t>
  </si>
  <si>
    <t>GAAP research and development expense</t>
  </si>
  <si>
    <t>Non-GAAP research and development expense</t>
  </si>
  <si>
    <t>GAAP general and administrative expense</t>
  </si>
  <si>
    <t>Acquisition-related costs</t>
  </si>
  <si>
    <t>US pension plan termination-related costs</t>
  </si>
  <si>
    <t>Pending legal settlement accrual</t>
  </si>
  <si>
    <t>Non-GAAP general and administrative expense</t>
  </si>
  <si>
    <t>GAAP operating income (loss)</t>
  </si>
  <si>
    <t>Non-GAAP operating income (loss)</t>
  </si>
  <si>
    <t>GAAP operating margin</t>
  </si>
  <si>
    <t>Non-GAAP operating margin</t>
  </si>
  <si>
    <t>GAAP net income (loss)</t>
  </si>
  <si>
    <t>Non-operating gains (losses)</t>
  </si>
  <si>
    <t>Income tax adjustments</t>
  </si>
  <si>
    <t>Non-GAAP net income (loss)</t>
  </si>
  <si>
    <t>GAAP basic net income (loss) per share</t>
  </si>
  <si>
    <t>Non-GAAP basic net income (loss) per share</t>
  </si>
  <si>
    <t>GAAP diluted net income (loss) per share</t>
  </si>
  <si>
    <t>Non-GAAP diluted net income (loss) per share</t>
  </si>
  <si>
    <t>Cash flows from operating activities:</t>
  </si>
  <si>
    <t>Stock-based compensation</t>
  </si>
  <si>
    <t xml:space="preserve">Depreciation and amortization </t>
  </si>
  <si>
    <t>Accounts receivable</t>
  </si>
  <si>
    <t>Accounts payable and accruals</t>
  </si>
  <si>
    <t>Pension settlement loss</t>
  </si>
  <si>
    <t>Income taxes</t>
  </si>
  <si>
    <t>Excess tax benefits from stock-based awards</t>
  </si>
  <si>
    <t xml:space="preserve">Net cash provided by (used in) operating activities </t>
  </si>
  <si>
    <t>Cash flows from investing activities:</t>
  </si>
  <si>
    <t xml:space="preserve">Capital expenditures </t>
  </si>
  <si>
    <t>Cost of acquisitions, net</t>
  </si>
  <si>
    <t>Other investing activities</t>
  </si>
  <si>
    <t xml:space="preserve">Net cash used in investing activities </t>
  </si>
  <si>
    <t>Cash flows from financing activities:</t>
  </si>
  <si>
    <t>Proceeds (payments) on debt, net</t>
  </si>
  <si>
    <t>Proceeds from issuance of common stock</t>
  </si>
  <si>
    <t>Payments of withholding taxes in connection with vesting stock-based awards</t>
  </si>
  <si>
    <t>Repurchases of common stock</t>
  </si>
  <si>
    <t>Other financing activities</t>
  </si>
  <si>
    <t xml:space="preserve">Net cash provided by (used in) financing activities </t>
  </si>
  <si>
    <t>Effect of exchange rate change on cash</t>
  </si>
  <si>
    <t xml:space="preserve">Net increase (decrease) in cash and cash equivalents </t>
  </si>
  <si>
    <t>Cash and cash equivalents at beginning of period</t>
  </si>
  <si>
    <t>Cash and cash equivalents at end of period</t>
  </si>
  <si>
    <t>Free cash flow (1)</t>
  </si>
  <si>
    <t>Free cash flow return % (1)</t>
  </si>
  <si>
    <t>(1) PTC has announced a long-term goal of returning approximately 40% of free cash flow to shareholders via stock repurchases.  This information provides the substantive information investors can use to evaluate the Company's performance relative to that goal.</t>
  </si>
  <si>
    <t>Total software</t>
  </si>
  <si>
    <t>FY'16</t>
  </si>
  <si>
    <t>Subscription</t>
  </si>
  <si>
    <t>Perpetual license</t>
  </si>
  <si>
    <t>Total recurring software</t>
  </si>
  <si>
    <t>Cost of software</t>
  </si>
  <si>
    <t>Gross margin on software</t>
  </si>
  <si>
    <t>Fair value adjustment of acquired deferred perpetual license revenue</t>
  </si>
  <si>
    <t>Fair value adjustment of acquired deferred subscription revenue</t>
  </si>
  <si>
    <t>Fair value adjustment of acquired deferred services revenue</t>
  </si>
  <si>
    <t>Software amortization of acquired intangible assets</t>
  </si>
  <si>
    <t>GAAP revenue change year over year in constant currency:</t>
  </si>
  <si>
    <t>Non-GAAP revenue change year over year in constant currency:</t>
  </si>
  <si>
    <t>Revenue by region (GAAP):</t>
  </si>
  <si>
    <t>Americas</t>
  </si>
  <si>
    <t>Europe</t>
  </si>
  <si>
    <t>Revenue % of total (GAAP):</t>
  </si>
  <si>
    <t>Revenue change year over year (GAAP):</t>
  </si>
  <si>
    <t>Revenue change year over year in constant currency (GAAP):</t>
  </si>
  <si>
    <t>Revenue by region (Non-GAAP):</t>
  </si>
  <si>
    <t>Revenue % of total (Non-GAAP):</t>
  </si>
  <si>
    <t>Revenue change year over year (Non-GAAP):</t>
  </si>
  <si>
    <t>Revenue change year over year in constant currency (Non-GAAP):</t>
  </si>
  <si>
    <t>Revenue (GAAP / Non-GAAP Adjustments):</t>
  </si>
  <si>
    <t>Revenue by solution area (GAAP):</t>
  </si>
  <si>
    <t>-</t>
  </si>
  <si>
    <t>Revenue by solution area (Non-GAAP):</t>
  </si>
  <si>
    <t>N/A</t>
  </si>
  <si>
    <t>Total revenue (GAAP / Non-GAAP Adjustments):</t>
  </si>
  <si>
    <t>License and subscription bookings</t>
  </si>
  <si>
    <t>Subscription ACV</t>
  </si>
  <si>
    <t>Subscription solutions % of bookings (2)</t>
  </si>
  <si>
    <t>Bookings change year over year:</t>
  </si>
  <si>
    <t>Total bookings</t>
  </si>
  <si>
    <t>(1) License and subscription bookings consist of new license bookings plus new subscription solutions annualized contract value (ACV) bookings multiplied by 2 (an annualized contract value booking is the actual value of the booking over the life of the subscription period divided by the number of days in the subscription period multiplied by 365; for subscription contracts for less than a year, the ACV is equal to the contract value).  For the periods prior to FY'14 subscription solutions ACV is immaterial and considered to be zero.</t>
  </si>
  <si>
    <t>(2) Subscription bookings mix was immaterial in periods prior to FY'14.</t>
  </si>
  <si>
    <t>(3) Constant currency measures are calculated by multiplying the actual results for the later period  by the exchange rates in effect for the comparable period in the prior year.</t>
  </si>
  <si>
    <t>Sales efficiency (1)</t>
  </si>
  <si>
    <t>Revenue % by distribution type:</t>
  </si>
  <si>
    <t>Direct</t>
  </si>
  <si>
    <t>Channel</t>
  </si>
  <si>
    <t>Total Revenue</t>
  </si>
  <si>
    <t>Revenue % by industry</t>
  </si>
  <si>
    <t>Automotive</t>
  </si>
  <si>
    <t>Electronics &amp; High Tech</t>
  </si>
  <si>
    <t>Federal, Aerospace &amp; Defense</t>
  </si>
  <si>
    <t>Industrial Products</t>
  </si>
  <si>
    <t>Life Sciences</t>
  </si>
  <si>
    <t>Retail &amp; Consumer</t>
  </si>
  <si>
    <t>(1) Sales efficiency = trailing 12-month license and subscription bookings divided by trailing 12-month sales and marketing expenditure</t>
  </si>
  <si>
    <t>Free cash flow</t>
  </si>
  <si>
    <t>Restructuring payments</t>
  </si>
  <si>
    <t>Legal settlement payments</t>
  </si>
  <si>
    <t>U.S. pension plan termination-related payments</t>
  </si>
  <si>
    <t>Adjusted free cash flow</t>
  </si>
  <si>
    <t>Consolidated Balance Sheets</t>
  </si>
  <si>
    <t>Consolidated Statements of Operations - GAAP</t>
  </si>
  <si>
    <t>Consolidated Statements of Operations - Non-GAAP</t>
  </si>
  <si>
    <t xml:space="preserve">Consolidated Statements of Operations - </t>
  </si>
  <si>
    <t>Reconciliation between GAAP and Non-GAAP</t>
  </si>
  <si>
    <t>Consolidated Statements of Cash Flows</t>
  </si>
  <si>
    <t>Line of Business Performance</t>
  </si>
  <si>
    <t>Revenue by Region</t>
  </si>
  <si>
    <t>Supplementary Data</t>
  </si>
  <si>
    <t>Short term marketable securities</t>
  </si>
  <si>
    <t>Long term marketable securities</t>
  </si>
  <si>
    <t>Contingent consideration</t>
  </si>
  <si>
    <t>Important Information about Non-GAAP References</t>
  </si>
  <si>
    <t>Non-GAAP revenue, non-GAAP operating expenses, non-GAAP operating margin, non-GAAP gross profit, non-GAAP gross margin, non-GAAP net income and non-GAAP EPS exclude the effect of the following items:</t>
  </si>
  <si>
    <t>PTC provides non-GAAP supplemental information to its financial results. We use these non-GAAP measures, and we believe that they assist our investors, to make period-to-period comparisons of our operational performance because they provide a view of our operating results without items that are not, in our view, indicative of our operating results. We believe that these non-GAAP measures help illustrate underlying trends in our business, and we use the measures to establish budgets and operational goals, communicated internally and externally, for managing our business and evaluating our performance. We believe that providing non-GAAP measures affords investors a view of our operating results that may be more easily compared to the results of peer companies. In addition, compensation of our executives is based in part on the performance of our business based on these non-GAAP measures. However, non-GAAP information should not be construed as an alternative to GAAP information as the items excluded from the non-GAAP measures often have a material impact on PTC’s financial results and such items often recur. Management uses, and investors should consider, non-GAAP measures in conjunction with our GAAP results.</t>
  </si>
  <si>
    <t xml:space="preserve">License and Subscription Bookings Growth </t>
  </si>
  <si>
    <t>FY'17</t>
  </si>
  <si>
    <t>Bookings (1):</t>
  </si>
  <si>
    <t>Bookings change year over year in constant currency (3):</t>
  </si>
  <si>
    <t>Non-GAAP revenue change year over year:</t>
  </si>
  <si>
    <t>GAAP revenue change year over year:</t>
  </si>
  <si>
    <t>APAC</t>
  </si>
  <si>
    <t>Solutions</t>
  </si>
  <si>
    <t>IoT</t>
  </si>
  <si>
    <t>Revenue by Solution Area (1)</t>
  </si>
  <si>
    <t>(1) In FY'16, we launched Navigate™, our ThingWorx-based IoT solution for PLM.  In FY'17, revenue and bookings for Navigate are being allocated 50% to IoT and 50% to Solutions.  FY'16 reported amounts have been reclassified to conform with the current presentation.  The impact of the reclassification on FY'16 revenue was immaterial.</t>
  </si>
  <si>
    <r>
      <t>Other assets</t>
    </r>
    <r>
      <rPr>
        <vertAlign val="superscript"/>
        <sz val="10"/>
        <color theme="1"/>
        <rFont val="Arial"/>
        <family val="2"/>
      </rPr>
      <t xml:space="preserve"> (1)</t>
    </r>
  </si>
  <si>
    <r>
      <t>Long term debt, net of current portion</t>
    </r>
    <r>
      <rPr>
        <vertAlign val="superscript"/>
        <sz val="10"/>
        <color theme="1"/>
        <rFont val="Arial"/>
        <family val="2"/>
      </rPr>
      <t xml:space="preserve"> (1)</t>
    </r>
  </si>
  <si>
    <t>Total recurring revenue</t>
  </si>
  <si>
    <t>Total subscription, support and license revenue</t>
  </si>
  <si>
    <t>(Purchase of)/Proceeds from investments</t>
  </si>
  <si>
    <t>(Purchase of)/Proceeds from marketable securities</t>
  </si>
  <si>
    <t>Software Revenue</t>
  </si>
  <si>
    <t>(1) PTC has updated results for new debt accounting guidance to show the deferred debt issue costs related to the senior notes net against total outstanding debt.  Q4'16 and Q1'17 results reflect this updated guidance but other historical periods have not been updated.</t>
  </si>
  <si>
    <t xml:space="preserve">Cost of license and subscription </t>
  </si>
  <si>
    <t>Cost of support</t>
  </si>
  <si>
    <t>Total cost of software</t>
  </si>
  <si>
    <t>Gross margin on license and subscription</t>
  </si>
  <si>
    <t>Gross margin on support</t>
  </si>
  <si>
    <t>Support stock-based compensation expense</t>
  </si>
  <si>
    <t>License and subscription stock-based compensation expense</t>
  </si>
  <si>
    <t>Any reference to “total recurring software revenue” or “recurring software revenue” means the sum of subscription revenue and support revenue.  Any reference to “total software revenue” or “software revenue” means the sum of subscription revenue, support revenue and perpetual license revenue. “software revenue” includes cloud services revenue.</t>
  </si>
  <si>
    <t>PTC also provides information on “free cash flow” and “adjusted free cash flow” to enable investors to assess our ability to generate cash without incurring additional external financings and to evaluate our performance against our announced long term goal of returning approximately 40% of our free cash flow to shareholders via stock repurchases. Free cash flow is net cash provided by (used in) operating activities less capital expenditures; adjusted free cash flow is free cash flow excluding restructuring payments and certain identified non-ordinary course payments.  Free cash flow and adjusted free cash flow are not measures of cash available for discretionary expenditures.</t>
  </si>
  <si>
    <r>
      <rPr>
        <sz val="10"/>
        <color theme="1"/>
        <rFont val="Calibri"/>
        <family val="2"/>
      </rPr>
      <t xml:space="preserve">● </t>
    </r>
    <r>
      <rPr>
        <i/>
        <sz val="10"/>
        <color theme="1"/>
        <rFont val="Century Gothic"/>
        <family val="2"/>
      </rPr>
      <t>Fair value of acquired deferred revenue</t>
    </r>
    <r>
      <rPr>
        <sz val="10"/>
        <color theme="1"/>
        <rFont val="Century Gothic"/>
        <family val="2"/>
      </rPr>
      <t> is a purchase accounting adjustment recorded to reduce acquired deferred revenue to the fair value of the remaining obligation, so our GAAP revenue for the one year period after an acquisition does not reflect the full amount of revenue that would have been reported if the acquired deferred revenue was not written down to fair value.  We believe excluding these adjustments to revenue from these contracts (and associated costs in f</t>
    </r>
    <r>
      <rPr>
        <i/>
        <sz val="10"/>
        <color theme="1"/>
        <rFont val="Century Gothic"/>
        <family val="2"/>
      </rPr>
      <t>air value adjustment to deferred services cost</t>
    </r>
    <r>
      <rPr>
        <sz val="10"/>
        <color theme="1"/>
        <rFont val="Century Gothic"/>
        <family val="2"/>
      </rPr>
      <t xml:space="preserve">) is useful to investors as an additional means to assess revenue trends of our business. </t>
    </r>
  </si>
  <si>
    <r>
      <rPr>
        <sz val="10"/>
        <color theme="1"/>
        <rFont val="Calibri"/>
        <family val="2"/>
      </rPr>
      <t>●</t>
    </r>
    <r>
      <rPr>
        <i/>
        <sz val="6"/>
        <color theme="1"/>
        <rFont val="Century Gothic"/>
        <family val="2"/>
      </rPr>
      <t xml:space="preserve"> </t>
    </r>
    <r>
      <rPr>
        <i/>
        <sz val="10"/>
        <color theme="1"/>
        <rFont val="Century Gothic"/>
        <family val="2"/>
      </rPr>
      <t xml:space="preserve">Stock-based compensation </t>
    </r>
    <r>
      <rPr>
        <sz val="10"/>
        <color theme="1"/>
        <rFont val="Century Gothic"/>
        <family val="2"/>
      </rPr>
      <t xml:space="preserve">is a non-cash expense relating to stock-based awards issued to executive officers, employees and outside directors and to our employee stock purchase plan.  We exclude this expense as it is a non-cash expense and we assess our internal operations excluding this expense and believe it facilitates comparisons to the performance of other companies in our industry. </t>
    </r>
  </si>
  <si>
    <r>
      <rPr>
        <sz val="10"/>
        <color theme="1"/>
        <rFont val="Calibri"/>
        <family val="2"/>
      </rPr>
      <t>●</t>
    </r>
    <r>
      <rPr>
        <i/>
        <sz val="6"/>
        <color theme="1"/>
        <rFont val="Century Gothic"/>
        <family val="2"/>
      </rPr>
      <t xml:space="preserve"> </t>
    </r>
    <r>
      <rPr>
        <i/>
        <sz val="10"/>
        <color theme="1"/>
        <rFont val="Century Gothic"/>
        <family val="2"/>
      </rPr>
      <t>Amortization of acquired intangible assets</t>
    </r>
    <r>
      <rPr>
        <sz val="10"/>
        <color theme="1"/>
        <rFont val="Century Gothic"/>
        <family val="2"/>
      </rPr>
      <t> is a non-cash expense that is impacted by the timing and magnitude of our acquisitions. We believe the assessment of our operations excluding these costs is relevant to our assessment of internal operations and comparisons to the performance of other companies in our industry.</t>
    </r>
  </si>
  <si>
    <r>
      <rPr>
        <sz val="10"/>
        <color theme="1"/>
        <rFont val="Calibri"/>
        <family val="2"/>
      </rPr>
      <t>●</t>
    </r>
    <r>
      <rPr>
        <i/>
        <sz val="6"/>
        <color theme="1"/>
        <rFont val="Century Gothic"/>
        <family val="2"/>
      </rPr>
      <t xml:space="preserve"> </t>
    </r>
    <r>
      <rPr>
        <i/>
        <sz val="10"/>
        <color theme="1"/>
        <rFont val="Century Gothic"/>
        <family val="2"/>
      </rPr>
      <t xml:space="preserve">Acquisition-related charges included in general and administrative costs </t>
    </r>
    <r>
      <rPr>
        <sz val="10"/>
        <color theme="1"/>
        <rFont val="Century Gothic"/>
        <family val="2"/>
      </rPr>
      <t>are</t>
    </r>
    <r>
      <rPr>
        <i/>
        <sz val="10"/>
        <color theme="1"/>
        <rFont val="Century Gothic"/>
        <family val="2"/>
      </rPr>
      <t xml:space="preserve"> </t>
    </r>
    <r>
      <rPr>
        <sz val="10"/>
        <color theme="1"/>
        <rFont val="Century Gothic"/>
        <family val="2"/>
      </rPr>
      <t>direct costs of potential and completed acquisitions and expenses related to acquisition integration activities, including transaction fees, due diligence costs, severance and professional fees. In addition, subsequent adjustments to our initial estimated amount of contingent consideration associated with specific acquisitions are included within acquisition-related charges. These costs are not considered part of our normal operations as the occurrence and amount will vary depending on the timing and size of acquisitions.</t>
    </r>
  </si>
  <si>
    <r>
      <rPr>
        <sz val="10"/>
        <color theme="1"/>
        <rFont val="Calibri"/>
        <family val="2"/>
      </rPr>
      <t>●</t>
    </r>
    <r>
      <rPr>
        <i/>
        <sz val="6"/>
        <color theme="1"/>
        <rFont val="Century Gothic"/>
        <family val="2"/>
      </rPr>
      <t xml:space="preserve"> </t>
    </r>
    <r>
      <rPr>
        <i/>
        <sz val="10"/>
        <color theme="1"/>
        <rFont val="Century Gothic"/>
        <family val="2"/>
      </rPr>
      <t>U.S. pension plan termination-related costs </t>
    </r>
    <r>
      <rPr>
        <sz val="10"/>
        <color theme="1"/>
        <rFont val="Century Gothic"/>
        <family val="2"/>
      </rPr>
      <t>include charges related to our plan that we began terminating in the second quarter of 2014. Costs associated with the termination are not considered part of our regular operations.</t>
    </r>
  </si>
  <si>
    <r>
      <rPr>
        <sz val="10"/>
        <color theme="1"/>
        <rFont val="Calibri"/>
        <family val="2"/>
      </rPr>
      <t>●</t>
    </r>
    <r>
      <rPr>
        <i/>
        <sz val="6"/>
        <color theme="1"/>
        <rFont val="Century Gothic"/>
        <family val="2"/>
      </rPr>
      <t xml:space="preserve"> </t>
    </r>
    <r>
      <rPr>
        <i/>
        <sz val="10"/>
        <color theme="1"/>
        <rFont val="Century Gothic"/>
        <family val="2"/>
      </rPr>
      <t>Restructuring charges</t>
    </r>
    <r>
      <rPr>
        <sz val="10"/>
        <color theme="1"/>
        <rFont val="Century Gothic"/>
        <family val="2"/>
      </rPr>
      <t> include excess facility restructuring charges and severance costs resulting from reductions of personnel driven by modifications to our business strategy and not considered part of our normal operations. These costs may vary in size based on our restructuring plan.</t>
    </r>
  </si>
  <si>
    <r>
      <rPr>
        <sz val="10"/>
        <color theme="1"/>
        <rFont val="Calibri"/>
        <family val="2"/>
      </rPr>
      <t>●</t>
    </r>
    <r>
      <rPr>
        <i/>
        <sz val="6"/>
        <color theme="1"/>
        <rFont val="Century Gothic"/>
        <family val="2"/>
      </rPr>
      <t xml:space="preserve"> </t>
    </r>
    <r>
      <rPr>
        <i/>
        <sz val="10"/>
        <color theme="1"/>
        <rFont val="Century Gothic"/>
        <family val="2"/>
      </rPr>
      <t>Non-operating credit facility refinancing costs</t>
    </r>
    <r>
      <rPr>
        <sz val="10"/>
        <color theme="1"/>
        <rFont val="Century Gothic"/>
        <family val="2"/>
      </rPr>
      <t xml:space="preserve"> are non-operating charges we record as a result of the refinancing of our credit facility.  We assess our internal operations excluding these costs and believe it facilitates comparisons to the performance of other companies in our industry.</t>
    </r>
  </si>
  <si>
    <r>
      <rPr>
        <sz val="10"/>
        <color theme="1"/>
        <rFont val="Calibri"/>
        <family val="2"/>
      </rPr>
      <t>●</t>
    </r>
    <r>
      <rPr>
        <i/>
        <sz val="6"/>
        <color theme="1"/>
        <rFont val="Century Gothic"/>
        <family val="2"/>
      </rPr>
      <t xml:space="preserve"> </t>
    </r>
    <r>
      <rPr>
        <i/>
        <sz val="10"/>
        <color theme="1"/>
        <rFont val="Century Gothic"/>
        <family val="2"/>
      </rPr>
      <t>Income tax adjustments include the tax impact of the items above and assumes that we are profitable on a non-GAAP basis in the U.S. and one foreign jurisdiction, and eliminates the effect of the valuation allowance recorded against our net deferred tax assets in those jurisdictions.  Additionally, we exclude other material tax items that we view as non-ordinary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</si>
</sst>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 [$€-1]_-;\-* #,##0.00\ [$€-1]_-;_-* \-??\ [$€-1]_-"/>
    <numFmt numFmtId="167" formatCode="#,##0%;\(#,##0%\)"/>
    <numFmt numFmtId="168" formatCode="_(&quot;$&quot;* #,##0.0_);_(&quot;$&quot;* \(#,##0.0\);_(&quot;$&quot;* &quot;-&quot;??_);_(@_)"/>
    <numFmt numFmtId="169" formatCode="0.0%"/>
    <numFmt numFmtId="170" formatCode="_(&quot;$&quot;* #,##0.000_);_(&quot;$&quot;* \(#,##0.000\);_(&quot;$&quot;* &quot;-&quot;??_);_(@_)"/>
    <numFmt numFmtId="171" formatCode="_(* #,##0.000_);_(* \(#,##0.000\);_(* &quot;-&quot;??_);_(@_)"/>
    <numFmt numFmtId="172" formatCode="_(&quot;$&quot;* #,##0.000_);_(&quot;$&quot;* \(#,##0.000\);_(&quot;$&quot;* &quot;-&quot;_);_(@_)"/>
    <numFmt numFmtId="173" formatCode="_(* #,##0.0_);_(* \(#,##0.0\);_(* &quot;-&quot;?_);_(@_)"/>
    <numFmt numFmtId="174" formatCode="_(* #,##0_);_(* \(#,##0\);_(* &quot;-&quot;?_);_(@_)"/>
    <numFmt numFmtId="175" formatCode="#,##0.0%;\(#,##0.0%\)"/>
    <numFmt numFmtId="176" formatCode="_(* #,##0.00_);_(* \(#,##0.00\);_(* &quot;-&quot;?_);_(@_)"/>
    <numFmt numFmtId="177" formatCode="[$-409]d\-mmm;@"/>
    <numFmt numFmtId="178" formatCode="_(* #,##0.0_);_(* \(#,##0.0\);_(* &quot;-&quot;??_);_(@_)"/>
  </numFmts>
  <fonts count="39" x14ac:knownFonts="1">
    <font>
      <sz val="10"/>
      <name val="Arial"/>
    </font>
    <font>
      <sz val="8"/>
      <color theme="1"/>
      <name val="Arial Narrow"/>
      <family val="2"/>
    </font>
    <font>
      <sz val="10"/>
      <name val="Arial"/>
      <family val="2"/>
    </font>
    <font>
      <sz val="12"/>
      <name val="Tms Rmn"/>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b/>
      <sz val="15.95"/>
      <color indexed="8"/>
      <name val="Times New Roman"/>
      <family val="1"/>
    </font>
    <font>
      <sz val="11"/>
      <color indexed="10"/>
      <name val="Calibri"/>
      <family val="2"/>
    </font>
    <font>
      <b/>
      <sz val="10"/>
      <name val="Arial"/>
      <family val="2"/>
    </font>
    <font>
      <b/>
      <u/>
      <sz val="10"/>
      <name val="Arial"/>
      <family val="2"/>
    </font>
    <font>
      <u val="singleAccounting"/>
      <sz val="10"/>
      <name val="Arial"/>
      <family val="2"/>
    </font>
    <font>
      <u val="doubleAccounting"/>
      <sz val="10"/>
      <name val="Arial"/>
      <family val="2"/>
    </font>
    <font>
      <sz val="10"/>
      <color theme="1"/>
      <name val="Arial"/>
      <family val="2"/>
    </font>
    <font>
      <b/>
      <sz val="10"/>
      <color theme="1"/>
      <name val="Arial"/>
      <family val="2"/>
    </font>
    <font>
      <b/>
      <u/>
      <sz val="10"/>
      <color theme="1"/>
      <name val="Arial"/>
      <family val="2"/>
    </font>
    <font>
      <u val="singleAccounting"/>
      <sz val="10"/>
      <color theme="1"/>
      <name val="Arial"/>
      <family val="2"/>
    </font>
    <font>
      <sz val="9"/>
      <name val="Arial"/>
      <family val="2"/>
    </font>
    <font>
      <vertAlign val="superscript"/>
      <sz val="10"/>
      <color theme="1"/>
      <name val="Arial"/>
      <family val="2"/>
    </font>
    <font>
      <sz val="8"/>
      <name val="Arial"/>
      <family val="2"/>
    </font>
    <font>
      <sz val="10"/>
      <color theme="1"/>
      <name val="Century Gothic"/>
      <family val="2"/>
    </font>
    <font>
      <i/>
      <sz val="10"/>
      <color theme="1"/>
      <name val="Century Gothic"/>
      <family val="2"/>
    </font>
    <font>
      <sz val="10"/>
      <color theme="1"/>
      <name val="Calibri"/>
      <family val="2"/>
    </font>
    <font>
      <i/>
      <sz val="6"/>
      <color theme="1"/>
      <name val="Century Gothic"/>
      <family val="2"/>
    </font>
    <font>
      <b/>
      <u/>
      <sz val="10"/>
      <color theme="1"/>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s>
  <cellStyleXfs count="5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166" fontId="2" fillId="0" borderId="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4" fillId="0" borderId="3" applyNumberFormat="0" applyAlignment="0" applyProtection="0">
      <alignment horizontal="left" vertical="center"/>
    </xf>
    <xf numFmtId="0" fontId="4" fillId="0" borderId="4">
      <alignment horizontal="left" vertical="center"/>
    </xf>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8" applyNumberFormat="0" applyFill="0" applyAlignment="0" applyProtection="0"/>
    <xf numFmtId="0" fontId="17" fillId="22" borderId="0" applyNumberFormat="0" applyBorder="0" applyAlignment="0" applyProtection="0"/>
    <xf numFmtId="0" fontId="5" fillId="23" borderId="9" applyNumberFormat="0" applyFont="0" applyAlignment="0" applyProtection="0"/>
    <xf numFmtId="0" fontId="18" fillId="20" borderId="10" applyNumberFormat="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43" fontId="21" fillId="0" borderId="0" applyFont="0" applyFill="0" applyBorder="0" applyAlignment="0" applyProtection="0"/>
    <xf numFmtId="44" fontId="2" fillId="0" borderId="0" applyFont="0" applyFill="0" applyBorder="0" applyAlignment="0" applyProtection="0"/>
    <xf numFmtId="0" fontId="22" fillId="0" borderId="0" applyNumberFormat="0" applyFill="0" applyBorder="0" applyAlignment="0" applyProtection="0"/>
    <xf numFmtId="0" fontId="1"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cellStyleXfs>
  <cellXfs count="366">
    <xf numFmtId="0" fontId="0" fillId="0" borderId="0" xfId="0"/>
    <xf numFmtId="0" fontId="2" fillId="0" borderId="0" xfId="0" applyFont="1" applyFill="1"/>
    <xf numFmtId="0" fontId="23" fillId="0" borderId="0" xfId="0" applyFont="1" applyFill="1" applyAlignment="1">
      <alignment horizontal="center"/>
    </xf>
    <xf numFmtId="0" fontId="2" fillId="0" borderId="0" xfId="0" applyFont="1" applyFill="1" applyAlignment="1"/>
    <xf numFmtId="0" fontId="24" fillId="0" borderId="0" xfId="0" applyFont="1" applyFill="1" applyAlignment="1">
      <alignment horizontal="center"/>
    </xf>
    <xf numFmtId="0" fontId="23" fillId="0" borderId="0" xfId="0" applyFont="1" applyFill="1" applyAlignment="1">
      <alignment horizontal="left"/>
    </xf>
    <xf numFmtId="164" fontId="2" fillId="0" borderId="0" xfId="29" applyNumberFormat="1" applyFont="1" applyFill="1" applyAlignment="1"/>
    <xf numFmtId="0" fontId="2" fillId="0" borderId="0" xfId="0" applyFont="1" applyFill="1" applyAlignment="1">
      <alignment horizontal="left"/>
    </xf>
    <xf numFmtId="0" fontId="2" fillId="0" borderId="0" xfId="0" applyFont="1" applyFill="1" applyBorder="1" applyAlignment="1"/>
    <xf numFmtId="0" fontId="23" fillId="24" borderId="13" xfId="0" applyFont="1" applyFill="1" applyBorder="1" applyAlignment="1">
      <alignment horizontal="center"/>
    </xf>
    <xf numFmtId="16" fontId="23" fillId="0" borderId="14" xfId="0" quotePrefix="1" applyNumberFormat="1" applyFont="1" applyFill="1" applyBorder="1" applyAlignment="1">
      <alignment horizontal="center"/>
    </xf>
    <xf numFmtId="16" fontId="23" fillId="24" borderId="15" xfId="0" quotePrefix="1" applyNumberFormat="1" applyFont="1" applyFill="1" applyBorder="1" applyAlignment="1">
      <alignment horizontal="center"/>
    </xf>
    <xf numFmtId="16" fontId="23" fillId="0" borderId="0" xfId="0" quotePrefix="1" applyNumberFormat="1" applyFont="1" applyFill="1" applyBorder="1" applyAlignment="1">
      <alignment horizontal="center"/>
    </xf>
    <xf numFmtId="164" fontId="23" fillId="0" borderId="0" xfId="0" applyNumberFormat="1" applyFont="1" applyFill="1" applyAlignment="1">
      <alignment horizontal="left"/>
    </xf>
    <xf numFmtId="0" fontId="2" fillId="0" borderId="0" xfId="0" applyFont="1" applyFill="1" applyAlignment="1">
      <alignment horizontal="left" indent="1"/>
    </xf>
    <xf numFmtId="0" fontId="2" fillId="0" borderId="0" xfId="0" applyFont="1" applyFill="1" applyBorder="1" applyAlignment="1">
      <alignment horizontal="left" indent="1"/>
    </xf>
    <xf numFmtId="0" fontId="24" fillId="0" borderId="0" xfId="0" applyFont="1" applyFill="1" applyAlignment="1">
      <alignment horizontal="left"/>
    </xf>
    <xf numFmtId="0" fontId="2" fillId="0" borderId="0" xfId="0" applyFont="1" applyFill="1" applyAlignment="1">
      <alignment horizontal="left" indent="2"/>
    </xf>
    <xf numFmtId="165" fontId="2" fillId="0" borderId="0" xfId="29" applyNumberFormat="1" applyFont="1" applyFill="1" applyBorder="1" applyAlignment="1"/>
    <xf numFmtId="165" fontId="2" fillId="24" borderId="12" xfId="29" applyNumberFormat="1" applyFont="1" applyFill="1" applyBorder="1" applyAlignment="1"/>
    <xf numFmtId="165" fontId="2" fillId="0" borderId="0" xfId="29" applyNumberFormat="1" applyFont="1" applyFill="1" applyAlignment="1"/>
    <xf numFmtId="164" fontId="2" fillId="0" borderId="0" xfId="29" applyNumberFormat="1" applyFont="1" applyFill="1" applyBorder="1" applyAlignment="1"/>
    <xf numFmtId="164" fontId="2" fillId="24" borderId="12" xfId="29" applyNumberFormat="1" applyFont="1" applyFill="1" applyBorder="1" applyAlignment="1"/>
    <xf numFmtId="0" fontId="23" fillId="0" borderId="0" xfId="0" applyFont="1" applyFill="1" applyAlignment="1">
      <alignment wrapText="1"/>
    </xf>
    <xf numFmtId="0" fontId="23" fillId="0" borderId="0" xfId="0" applyFont="1" applyFill="1" applyBorder="1" applyAlignment="1">
      <alignment wrapText="1"/>
    </xf>
    <xf numFmtId="9" fontId="2" fillId="0" borderId="0" xfId="45" applyFont="1" applyFill="1" applyBorder="1"/>
    <xf numFmtId="0" fontId="23" fillId="24" borderId="21" xfId="0" applyFont="1" applyFill="1" applyBorder="1" applyAlignment="1">
      <alignment horizontal="center"/>
    </xf>
    <xf numFmtId="0" fontId="23" fillId="0" borderId="0" xfId="0" applyFont="1" applyFill="1" applyAlignment="1"/>
    <xf numFmtId="165" fontId="2" fillId="0" borderId="0" xfId="0" applyNumberFormat="1" applyFont="1" applyFill="1" applyAlignment="1"/>
    <xf numFmtId="165" fontId="2" fillId="0" borderId="0" xfId="28" applyNumberFormat="1" applyFont="1" applyFill="1" applyAlignment="1"/>
    <xf numFmtId="165" fontId="2" fillId="0" borderId="14" xfId="29" applyNumberFormat="1" applyFont="1" applyFill="1" applyBorder="1" applyAlignment="1"/>
    <xf numFmtId="165" fontId="2" fillId="0" borderId="14" xfId="28" applyNumberFormat="1" applyFont="1" applyFill="1" applyBorder="1" applyAlignment="1"/>
    <xf numFmtId="0" fontId="2" fillId="0" borderId="0" xfId="0" applyFont="1" applyFill="1" applyAlignment="1">
      <alignment horizontal="left" vertical="center"/>
    </xf>
    <xf numFmtId="164" fontId="2" fillId="0" borderId="23" xfId="29" applyNumberFormat="1" applyFont="1" applyFill="1" applyBorder="1" applyAlignment="1"/>
    <xf numFmtId="165" fontId="2" fillId="0" borderId="0" xfId="28" applyNumberFormat="1" applyFont="1" applyFill="1" applyBorder="1" applyAlignment="1"/>
    <xf numFmtId="16" fontId="23" fillId="0" borderId="0" xfId="0" quotePrefix="1" applyNumberFormat="1" applyFont="1" applyFill="1" applyBorder="1" applyAlignment="1"/>
    <xf numFmtId="0" fontId="23" fillId="0" borderId="0" xfId="0" quotePrefix="1" applyFont="1" applyFill="1" applyBorder="1" applyAlignment="1"/>
    <xf numFmtId="0" fontId="23" fillId="24" borderId="12" xfId="0" applyFont="1" applyFill="1" applyBorder="1" applyAlignment="1"/>
    <xf numFmtId="0" fontId="23" fillId="24" borderId="12" xfId="0" quotePrefix="1" applyFont="1" applyFill="1" applyBorder="1" applyAlignment="1"/>
    <xf numFmtId="164" fontId="23" fillId="0" borderId="0" xfId="0" applyNumberFormat="1" applyFont="1" applyFill="1" applyAlignment="1"/>
    <xf numFmtId="165" fontId="2" fillId="24" borderId="15" xfId="29" applyNumberFormat="1" applyFont="1" applyFill="1" applyBorder="1" applyAlignment="1"/>
    <xf numFmtId="0" fontId="2" fillId="0" borderId="0" xfId="0" applyFont="1" applyFill="1" applyBorder="1" applyAlignment="1">
      <alignment horizontal="left"/>
    </xf>
    <xf numFmtId="168" fontId="2" fillId="0" borderId="0" xfId="29" applyNumberFormat="1" applyFont="1" applyFill="1" applyAlignment="1"/>
    <xf numFmtId="165" fontId="2" fillId="0" borderId="0" xfId="45" applyNumberFormat="1" applyFont="1" applyFill="1" applyBorder="1" applyAlignment="1"/>
    <xf numFmtId="165" fontId="2" fillId="0" borderId="4" xfId="29" applyNumberFormat="1" applyFont="1" applyFill="1" applyBorder="1" applyAlignment="1"/>
    <xf numFmtId="165" fontId="2" fillId="24" borderId="24" xfId="29" applyNumberFormat="1" applyFont="1" applyFill="1" applyBorder="1" applyAlignment="1"/>
    <xf numFmtId="164" fontId="2" fillId="24" borderId="22" xfId="29" applyNumberFormat="1" applyFont="1" applyFill="1" applyBorder="1" applyAlignment="1"/>
    <xf numFmtId="164" fontId="26" fillId="0" borderId="0" xfId="29" applyNumberFormat="1" applyFont="1" applyFill="1" applyAlignment="1"/>
    <xf numFmtId="164" fontId="26" fillId="24" borderId="12" xfId="29" applyNumberFormat="1" applyFont="1" applyFill="1" applyBorder="1" applyAlignment="1"/>
    <xf numFmtId="44" fontId="2" fillId="0" borderId="0" xfId="29" applyNumberFormat="1" applyFont="1" applyFill="1" applyBorder="1" applyAlignment="1"/>
    <xf numFmtId="44" fontId="2" fillId="0" borderId="0" xfId="29" applyFont="1" applyFill="1" applyBorder="1" applyAlignment="1"/>
    <xf numFmtId="44" fontId="2" fillId="24" borderId="12" xfId="29" applyFont="1" applyFill="1" applyBorder="1" applyAlignment="1"/>
    <xf numFmtId="0" fontId="2" fillId="0" borderId="0" xfId="0" applyFont="1" applyFill="1" applyBorder="1" applyAlignment="1">
      <alignment horizontal="left" vertical="top"/>
    </xf>
    <xf numFmtId="0" fontId="2" fillId="24" borderId="12" xfId="0" applyFont="1" applyFill="1" applyBorder="1" applyAlignment="1"/>
    <xf numFmtId="0" fontId="2" fillId="0" borderId="0" xfId="0" quotePrefix="1" applyFont="1" applyFill="1" applyAlignment="1">
      <alignment horizontal="left"/>
    </xf>
    <xf numFmtId="169" fontId="2" fillId="0" borderId="0" xfId="0" applyNumberFormat="1" applyFont="1" applyFill="1" applyAlignment="1"/>
    <xf numFmtId="169" fontId="2" fillId="24" borderId="12" xfId="0" applyNumberFormat="1" applyFont="1" applyFill="1" applyBorder="1" applyAlignment="1"/>
    <xf numFmtId="0" fontId="2" fillId="0" borderId="0" xfId="0" applyFont="1" applyFill="1" applyAlignment="1">
      <alignment horizontal="right"/>
    </xf>
    <xf numFmtId="0" fontId="2" fillId="0" borderId="0" xfId="0" quotePrefix="1" applyFont="1" applyFill="1" applyAlignment="1">
      <alignment horizontal="left" indent="1"/>
    </xf>
    <xf numFmtId="169" fontId="2" fillId="0" borderId="0" xfId="0" applyNumberFormat="1" applyFont="1" applyFill="1" applyBorder="1" applyAlignment="1"/>
    <xf numFmtId="0" fontId="2" fillId="24" borderId="16" xfId="0" applyFont="1" applyFill="1" applyBorder="1" applyAlignment="1"/>
    <xf numFmtId="9" fontId="2" fillId="0" borderId="0" xfId="45" applyFont="1" applyFill="1" applyAlignment="1"/>
    <xf numFmtId="170" fontId="23" fillId="0" borderId="0" xfId="0" applyNumberFormat="1" applyFont="1" applyFill="1" applyAlignment="1"/>
    <xf numFmtId="170" fontId="2" fillId="0" borderId="0" xfId="29" applyNumberFormat="1" applyFont="1" applyFill="1" applyAlignment="1"/>
    <xf numFmtId="170" fontId="2" fillId="0" borderId="0" xfId="0" applyNumberFormat="1" applyFont="1" applyFill="1" applyAlignment="1"/>
    <xf numFmtId="170" fontId="2" fillId="0" borderId="0" xfId="0" applyNumberFormat="1" applyFont="1" applyFill="1" applyBorder="1" applyAlignment="1"/>
    <xf numFmtId="165" fontId="23" fillId="0" borderId="0" xfId="0" applyNumberFormat="1" applyFont="1" applyFill="1" applyAlignment="1"/>
    <xf numFmtId="0" fontId="24" fillId="0" borderId="0" xfId="52" applyFont="1" applyFill="1" applyAlignment="1">
      <alignment horizontal="left"/>
    </xf>
    <xf numFmtId="0" fontId="24" fillId="0" borderId="0" xfId="52" applyFont="1" applyFill="1" applyAlignment="1">
      <alignment horizontal="center"/>
    </xf>
    <xf numFmtId="0" fontId="2" fillId="0" borderId="0" xfId="52" applyFont="1" applyFill="1"/>
    <xf numFmtId="0" fontId="2" fillId="0" borderId="0" xfId="52" applyFont="1" applyFill="1" applyAlignment="1"/>
    <xf numFmtId="0" fontId="2" fillId="0" borderId="0" xfId="52" applyFont="1" applyFill="1" applyBorder="1"/>
    <xf numFmtId="0" fontId="2" fillId="0" borderId="0" xfId="52" applyFont="1" applyFill="1" applyBorder="1" applyAlignment="1"/>
    <xf numFmtId="0" fontId="23" fillId="24" borderId="13" xfId="52" applyFont="1" applyFill="1" applyBorder="1" applyAlignment="1">
      <alignment horizontal="center"/>
    </xf>
    <xf numFmtId="0" fontId="23" fillId="0" borderId="0" xfId="52" applyFont="1" applyFill="1" applyAlignment="1">
      <alignment horizontal="left"/>
    </xf>
    <xf numFmtId="16" fontId="23" fillId="0" borderId="14" xfId="52" quotePrefix="1" applyNumberFormat="1" applyFont="1" applyFill="1" applyBorder="1" applyAlignment="1">
      <alignment horizontal="center"/>
    </xf>
    <xf numFmtId="0" fontId="23" fillId="0" borderId="0" xfId="52" applyFont="1" applyFill="1" applyAlignment="1">
      <alignment horizontal="center"/>
    </xf>
    <xf numFmtId="16" fontId="23" fillId="24" borderId="15" xfId="52" quotePrefix="1" applyNumberFormat="1" applyFont="1" applyFill="1" applyBorder="1" applyAlignment="1">
      <alignment horizontal="center"/>
    </xf>
    <xf numFmtId="164" fontId="23" fillId="0" borderId="0" xfId="52" applyNumberFormat="1" applyFont="1" applyFill="1" applyAlignment="1">
      <alignment horizontal="left"/>
    </xf>
    <xf numFmtId="16" fontId="23" fillId="0" borderId="0" xfId="52" quotePrefix="1" applyNumberFormat="1" applyFont="1" applyFill="1" applyBorder="1" applyAlignment="1">
      <alignment wrapText="1"/>
    </xf>
    <xf numFmtId="0" fontId="23" fillId="0" borderId="0" xfId="52" applyFont="1" applyFill="1" applyAlignment="1">
      <alignment wrapText="1"/>
    </xf>
    <xf numFmtId="0" fontId="23" fillId="0" borderId="0" xfId="52" quotePrefix="1" applyFont="1" applyFill="1" applyBorder="1" applyAlignment="1">
      <alignment wrapText="1"/>
    </xf>
    <xf numFmtId="0" fontId="23" fillId="24" borderId="12" xfId="52" applyFont="1" applyFill="1" applyBorder="1" applyAlignment="1"/>
    <xf numFmtId="0" fontId="23" fillId="0" borderId="0" xfId="52" applyFont="1" applyFill="1" applyAlignment="1">
      <alignment horizontal="center" wrapText="1"/>
    </xf>
    <xf numFmtId="0" fontId="2" fillId="0" borderId="0" xfId="52" applyFont="1" applyFill="1" applyBorder="1" applyAlignment="1">
      <alignment horizontal="left"/>
    </xf>
    <xf numFmtId="42" fontId="2" fillId="0" borderId="0" xfId="28" applyNumberFormat="1" applyFont="1" applyFill="1" applyBorder="1" applyAlignment="1"/>
    <xf numFmtId="164" fontId="2" fillId="24" borderId="12" xfId="29" quotePrefix="1" applyNumberFormat="1" applyFont="1" applyFill="1" applyBorder="1" applyAlignment="1">
      <alignment wrapText="1"/>
    </xf>
    <xf numFmtId="0" fontId="2" fillId="0" borderId="0" xfId="52" applyFont="1" applyFill="1" applyAlignment="1">
      <alignment horizontal="left" indent="1"/>
    </xf>
    <xf numFmtId="165" fontId="2" fillId="24" borderId="12" xfId="28" quotePrefix="1" applyNumberFormat="1" applyFont="1" applyFill="1" applyBorder="1" applyAlignment="1">
      <alignment wrapText="1"/>
    </xf>
    <xf numFmtId="165" fontId="2" fillId="24" borderId="15" xfId="28" quotePrefix="1" applyNumberFormat="1" applyFont="1" applyFill="1" applyBorder="1" applyAlignment="1">
      <alignment wrapText="1"/>
    </xf>
    <xf numFmtId="165" fontId="2" fillId="24" borderId="12" xfId="28" applyNumberFormat="1" applyFont="1" applyFill="1" applyBorder="1" applyAlignment="1"/>
    <xf numFmtId="3" fontId="2" fillId="0" borderId="0" xfId="52" applyNumberFormat="1" applyFont="1" applyFill="1" applyBorder="1"/>
    <xf numFmtId="169" fontId="2" fillId="0" borderId="0" xfId="45" applyNumberFormat="1" applyFont="1" applyFill="1" applyBorder="1"/>
    <xf numFmtId="169" fontId="2" fillId="0" borderId="0" xfId="45" applyNumberFormat="1" applyFont="1" applyFill="1" applyBorder="1" applyAlignment="1"/>
    <xf numFmtId="169" fontId="2" fillId="24" borderId="12" xfId="45" applyNumberFormat="1" applyFont="1" applyFill="1" applyBorder="1" applyAlignment="1"/>
    <xf numFmtId="169" fontId="2" fillId="0" borderId="14" xfId="45" applyNumberFormat="1" applyFont="1" applyFill="1" applyBorder="1" applyAlignment="1"/>
    <xf numFmtId="169" fontId="2" fillId="24" borderId="15" xfId="45" applyNumberFormat="1" applyFont="1" applyFill="1" applyBorder="1" applyAlignment="1"/>
    <xf numFmtId="0" fontId="2" fillId="0" borderId="0" xfId="52" applyFont="1" applyAlignment="1">
      <alignment horizontal="left" indent="1"/>
    </xf>
    <xf numFmtId="0" fontId="2" fillId="0" borderId="0" xfId="52" applyFont="1" applyFill="1" applyAlignment="1">
      <alignment horizontal="left"/>
    </xf>
    <xf numFmtId="0" fontId="2" fillId="24" borderId="12" xfId="52" applyFont="1" applyFill="1" applyBorder="1" applyAlignment="1"/>
    <xf numFmtId="169" fontId="2" fillId="0" borderId="0" xfId="28" applyNumberFormat="1" applyFont="1" applyFill="1" applyBorder="1" applyAlignment="1"/>
    <xf numFmtId="169" fontId="2" fillId="0" borderId="0" xfId="52" applyNumberFormat="1" applyFont="1" applyFill="1" applyAlignment="1"/>
    <xf numFmtId="169" fontId="2" fillId="0" borderId="0" xfId="52" applyNumberFormat="1" applyFont="1" applyFill="1" applyBorder="1" applyAlignment="1"/>
    <xf numFmtId="43" fontId="2" fillId="0" borderId="0" xfId="28" applyFont="1" applyFill="1" applyBorder="1" applyAlignment="1"/>
    <xf numFmtId="9" fontId="2" fillId="24" borderId="12" xfId="45" applyFont="1" applyFill="1" applyBorder="1" applyAlignment="1"/>
    <xf numFmtId="0" fontId="2" fillId="0" borderId="0" xfId="52" applyFont="1" applyAlignment="1">
      <alignment horizontal="left"/>
    </xf>
    <xf numFmtId="0" fontId="2" fillId="0" borderId="0" xfId="52" applyFont="1" applyAlignment="1"/>
    <xf numFmtId="43" fontId="2" fillId="0" borderId="0" xfId="29" applyNumberFormat="1" applyFont="1" applyFill="1" applyAlignment="1"/>
    <xf numFmtId="43" fontId="2" fillId="0" borderId="0" xfId="29" applyNumberFormat="1" applyFont="1" applyFill="1" applyBorder="1" applyAlignment="1"/>
    <xf numFmtId="43" fontId="2" fillId="24" borderId="12" xfId="29" applyNumberFormat="1" applyFont="1" applyFill="1" applyBorder="1" applyAlignment="1"/>
    <xf numFmtId="43" fontId="2" fillId="24" borderId="12" xfId="28" applyFont="1" applyFill="1" applyBorder="1" applyAlignment="1"/>
    <xf numFmtId="43" fontId="2" fillId="0" borderId="14" xfId="28" applyNumberFormat="1" applyFont="1" applyFill="1" applyBorder="1" applyAlignment="1"/>
    <xf numFmtId="43" fontId="2" fillId="24" borderId="12" xfId="28" applyNumberFormat="1" applyFont="1" applyFill="1" applyBorder="1" applyAlignment="1"/>
    <xf numFmtId="44" fontId="2" fillId="0" borderId="19" xfId="29" applyFont="1" applyFill="1" applyBorder="1" applyAlignment="1"/>
    <xf numFmtId="44" fontId="2" fillId="24" borderId="20" xfId="29" applyFont="1" applyFill="1" applyBorder="1" applyAlignment="1"/>
    <xf numFmtId="44" fontId="2" fillId="24" borderId="12" xfId="29" applyNumberFormat="1" applyFont="1" applyFill="1" applyBorder="1" applyAlignment="1"/>
    <xf numFmtId="43" fontId="2" fillId="0" borderId="0" xfId="28" applyNumberFormat="1" applyFont="1" applyFill="1" applyBorder="1" applyAlignment="1"/>
    <xf numFmtId="43" fontId="2" fillId="0" borderId="0" xfId="45" applyNumberFormat="1" applyFont="1" applyFill="1" applyBorder="1" applyAlignment="1"/>
    <xf numFmtId="43" fontId="2" fillId="24" borderId="15" xfId="28" applyNumberFormat="1" applyFont="1" applyFill="1" applyBorder="1" applyAlignment="1"/>
    <xf numFmtId="44" fontId="2" fillId="24" borderId="20" xfId="29" applyNumberFormat="1" applyFont="1" applyFill="1" applyBorder="1" applyAlignment="1"/>
    <xf numFmtId="0" fontId="2" fillId="24" borderId="16" xfId="52" applyFont="1" applyFill="1" applyBorder="1" applyAlignment="1"/>
    <xf numFmtId="43" fontId="2" fillId="0" borderId="0" xfId="28" applyFont="1" applyFill="1" applyBorder="1"/>
    <xf numFmtId="43" fontId="2" fillId="0" borderId="0" xfId="28" applyFont="1" applyFill="1" applyBorder="1" applyAlignment="1">
      <alignment horizontal="right"/>
    </xf>
    <xf numFmtId="44" fontId="2" fillId="0" borderId="0" xfId="29" applyFont="1" applyFill="1" applyBorder="1" applyAlignment="1">
      <alignment horizontal="right"/>
    </xf>
    <xf numFmtId="0" fontId="23" fillId="0" borderId="0" xfId="52" applyFont="1" applyFill="1" applyAlignment="1"/>
    <xf numFmtId="171" fontId="2" fillId="0" borderId="0" xfId="28" applyNumberFormat="1" applyFont="1" applyFill="1" applyAlignment="1"/>
    <xf numFmtId="165" fontId="25" fillId="0" borderId="0" xfId="28" applyNumberFormat="1" applyFont="1" applyFill="1" applyAlignment="1"/>
    <xf numFmtId="167" fontId="2" fillId="24" borderId="22" xfId="45" applyNumberFormat="1" applyFont="1" applyFill="1" applyBorder="1" applyAlignment="1"/>
    <xf numFmtId="165" fontId="2" fillId="0" borderId="0" xfId="28" applyNumberFormat="1" applyFont="1" applyFill="1"/>
    <xf numFmtId="172" fontId="2" fillId="0" borderId="0" xfId="52" applyNumberFormat="1" applyFont="1" applyFill="1" applyBorder="1" applyAlignment="1"/>
    <xf numFmtId="42" fontId="2" fillId="0" borderId="0" xfId="52" applyNumberFormat="1" applyFont="1" applyFill="1" applyBorder="1" applyAlignment="1"/>
    <xf numFmtId="172" fontId="2" fillId="0" borderId="0" xfId="52" applyNumberFormat="1" applyFont="1" applyFill="1" applyAlignment="1"/>
    <xf numFmtId="171" fontId="23" fillId="0" borderId="0" xfId="28" quotePrefix="1" applyNumberFormat="1" applyFont="1" applyFill="1" applyBorder="1" applyAlignment="1"/>
    <xf numFmtId="171" fontId="2" fillId="0" borderId="0" xfId="29" applyNumberFormat="1" applyFont="1" applyFill="1" applyAlignment="1"/>
    <xf numFmtId="171" fontId="26" fillId="24" borderId="12" xfId="28" applyNumberFormat="1" applyFont="1" applyFill="1" applyBorder="1" applyAlignment="1"/>
    <xf numFmtId="171" fontId="2" fillId="0" borderId="0" xfId="0" applyNumberFormat="1" applyFont="1" applyFill="1" applyAlignment="1"/>
    <xf numFmtId="164" fontId="2" fillId="0" borderId="0" xfId="29" applyNumberFormat="1" applyFont="1" applyFill="1"/>
    <xf numFmtId="0" fontId="23" fillId="24" borderId="12" xfId="0" quotePrefix="1" applyFont="1" applyFill="1" applyBorder="1" applyAlignment="1">
      <alignment wrapText="1"/>
    </xf>
    <xf numFmtId="16" fontId="23" fillId="0" borderId="0" xfId="0" quotePrefix="1" applyNumberFormat="1" applyFont="1" applyFill="1" applyBorder="1" applyAlignment="1">
      <alignment wrapText="1"/>
    </xf>
    <xf numFmtId="0" fontId="23" fillId="0" borderId="0" xfId="0" quotePrefix="1" applyFont="1" applyFill="1" applyBorder="1" applyAlignment="1">
      <alignment wrapText="1"/>
    </xf>
    <xf numFmtId="0" fontId="23" fillId="0" borderId="0" xfId="0" applyFont="1" applyFill="1" applyAlignment="1">
      <alignment horizontal="center" wrapText="1"/>
    </xf>
    <xf numFmtId="167" fontId="2" fillId="24" borderId="12" xfId="29" applyNumberFormat="1" applyFont="1" applyFill="1" applyBorder="1" applyAlignment="1"/>
    <xf numFmtId="167" fontId="23" fillId="0" borderId="0" xfId="0" applyNumberFormat="1" applyFont="1" applyFill="1" applyAlignment="1">
      <alignment wrapText="1"/>
    </xf>
    <xf numFmtId="167" fontId="2" fillId="0" borderId="0" xfId="29" applyNumberFormat="1" applyFont="1" applyFill="1" applyAlignment="1"/>
    <xf numFmtId="167" fontId="2" fillId="24" borderId="15" xfId="29" applyNumberFormat="1" applyFont="1" applyFill="1" applyBorder="1" applyAlignment="1"/>
    <xf numFmtId="167" fontId="2" fillId="0" borderId="14" xfId="29" applyNumberFormat="1" applyFont="1" applyFill="1" applyBorder="1" applyAlignment="1"/>
    <xf numFmtId="165" fontId="2" fillId="0" borderId="0" xfId="29" applyNumberFormat="1" applyFont="1" applyFill="1" applyAlignment="1">
      <alignment horizontal="right" vertical="center"/>
    </xf>
    <xf numFmtId="9" fontId="23" fillId="0" borderId="0" xfId="45" applyFont="1" applyFill="1" applyAlignment="1">
      <alignment horizontal="center" wrapText="1"/>
    </xf>
    <xf numFmtId="9" fontId="2" fillId="0" borderId="0" xfId="45" quotePrefix="1" applyFont="1" applyFill="1" applyBorder="1" applyAlignment="1">
      <alignment wrapText="1"/>
    </xf>
    <xf numFmtId="9" fontId="23" fillId="0" borderId="0" xfId="45" applyFont="1" applyFill="1" applyBorder="1" applyAlignment="1">
      <alignment wrapText="1"/>
    </xf>
    <xf numFmtId="9" fontId="23" fillId="0" borderId="0" xfId="45" applyFont="1" applyFill="1" applyAlignment="1">
      <alignment wrapText="1"/>
    </xf>
    <xf numFmtId="9" fontId="2" fillId="24" borderId="12" xfId="45" quotePrefix="1" applyFont="1" applyFill="1" applyBorder="1" applyAlignment="1">
      <alignment wrapText="1"/>
    </xf>
    <xf numFmtId="173" fontId="2" fillId="24" borderId="16" xfId="29" applyNumberFormat="1" applyFont="1" applyFill="1" applyBorder="1" applyAlignment="1"/>
    <xf numFmtId="173" fontId="2" fillId="0" borderId="0" xfId="29" applyNumberFormat="1" applyFont="1" applyFill="1" applyBorder="1" applyAlignment="1"/>
    <xf numFmtId="0" fontId="2" fillId="0" borderId="0" xfId="0" applyFont="1" applyFill="1" applyBorder="1"/>
    <xf numFmtId="0" fontId="2" fillId="0" borderId="0" xfId="0" applyFont="1"/>
    <xf numFmtId="167" fontId="2" fillId="0" borderId="0" xfId="0" applyNumberFormat="1" applyFont="1" applyFill="1"/>
    <xf numFmtId="174" fontId="2" fillId="24" borderId="12" xfId="29" applyNumberFormat="1" applyFont="1" applyFill="1" applyBorder="1" applyAlignment="1"/>
    <xf numFmtId="174" fontId="2" fillId="0" borderId="0" xfId="29" applyNumberFormat="1" applyFont="1" applyFill="1" applyBorder="1" applyAlignment="1"/>
    <xf numFmtId="0" fontId="23" fillId="0" borderId="0" xfId="0" applyFont="1" applyFill="1" applyBorder="1" applyAlignment="1">
      <alignment horizontal="center" wrapText="1"/>
    </xf>
    <xf numFmtId="174" fontId="2" fillId="24" borderId="15" xfId="29" applyNumberFormat="1" applyFont="1" applyFill="1" applyBorder="1" applyAlignment="1"/>
    <xf numFmtId="174" fontId="2" fillId="0" borderId="14" xfId="29" applyNumberFormat="1" applyFont="1" applyFill="1" applyBorder="1" applyAlignment="1"/>
    <xf numFmtId="9" fontId="2" fillId="24" borderId="12" xfId="29" applyNumberFormat="1" applyFont="1" applyFill="1" applyBorder="1" applyAlignment="1"/>
    <xf numFmtId="9" fontId="2" fillId="0" borderId="0" xfId="29" applyNumberFormat="1" applyFont="1" applyFill="1" applyAlignment="1"/>
    <xf numFmtId="9" fontId="2" fillId="0" borderId="0" xfId="29" applyNumberFormat="1" applyFont="1" applyFill="1" applyBorder="1" applyAlignment="1"/>
    <xf numFmtId="167" fontId="23" fillId="0" borderId="0" xfId="0" quotePrefix="1" applyNumberFormat="1" applyFont="1" applyFill="1" applyBorder="1" applyAlignment="1">
      <alignment wrapText="1"/>
    </xf>
    <xf numFmtId="167" fontId="23" fillId="24" borderId="12" xfId="0" quotePrefix="1" applyNumberFormat="1" applyFont="1" applyFill="1" applyBorder="1" applyAlignment="1">
      <alignment wrapText="1"/>
    </xf>
    <xf numFmtId="173" fontId="2" fillId="0" borderId="0" xfId="29" applyNumberFormat="1" applyFont="1" applyFill="1" applyAlignment="1"/>
    <xf numFmtId="167" fontId="2" fillId="0" borderId="0" xfId="29" applyNumberFormat="1" applyFont="1" applyFill="1" applyBorder="1" applyAlignment="1">
      <alignment horizontal="right"/>
    </xf>
    <xf numFmtId="167" fontId="2" fillId="0" borderId="14" xfId="29" applyNumberFormat="1" applyFont="1" applyFill="1" applyBorder="1" applyAlignment="1">
      <alignment horizontal="right"/>
    </xf>
    <xf numFmtId="167" fontId="23" fillId="0" borderId="0" xfId="0" applyNumberFormat="1" applyFont="1" applyFill="1" applyAlignment="1">
      <alignment horizontal="right" wrapText="1"/>
    </xf>
    <xf numFmtId="167" fontId="2" fillId="24" borderId="15" xfId="29" applyNumberFormat="1" applyFont="1" applyFill="1" applyBorder="1" applyAlignment="1">
      <alignment horizontal="right"/>
    </xf>
    <xf numFmtId="165" fontId="2" fillId="0" borderId="0" xfId="29" quotePrefix="1" applyNumberFormat="1" applyFont="1" applyFill="1" applyBorder="1" applyAlignment="1"/>
    <xf numFmtId="167" fontId="23" fillId="0" borderId="0" xfId="0" applyNumberFormat="1" applyFont="1" applyFill="1" applyAlignment="1">
      <alignment horizontal="center" wrapText="1"/>
    </xf>
    <xf numFmtId="164" fontId="23" fillId="0" borderId="0" xfId="29" applyNumberFormat="1" applyFont="1" applyFill="1" applyAlignment="1">
      <alignment wrapText="1"/>
    </xf>
    <xf numFmtId="165" fontId="2" fillId="24" borderId="15" xfId="28" applyNumberFormat="1" applyFont="1" applyFill="1" applyBorder="1" applyAlignment="1"/>
    <xf numFmtId="16" fontId="23" fillId="0" borderId="0" xfId="0" quotePrefix="1" applyNumberFormat="1" applyFont="1" applyFill="1" applyBorder="1" applyAlignment="1">
      <alignment horizontal="center" wrapText="1"/>
    </xf>
    <xf numFmtId="0" fontId="23" fillId="0" borderId="0" xfId="0" quotePrefix="1" applyFont="1" applyFill="1" applyBorder="1" applyAlignment="1">
      <alignment horizontal="center" wrapText="1"/>
    </xf>
    <xf numFmtId="0" fontId="23" fillId="24" borderId="12" xfId="0" quotePrefix="1" applyFont="1" applyFill="1" applyBorder="1" applyAlignment="1">
      <alignment horizontal="center" wrapText="1"/>
    </xf>
    <xf numFmtId="167" fontId="2" fillId="0" borderId="0" xfId="29" applyNumberFormat="1" applyFont="1" applyFill="1" applyAlignment="1">
      <alignment horizontal="right" vertical="center"/>
    </xf>
    <xf numFmtId="167" fontId="2" fillId="24" borderId="12" xfId="29" applyNumberFormat="1" applyFont="1" applyFill="1" applyBorder="1" applyAlignment="1">
      <alignment horizontal="right" vertical="center"/>
    </xf>
    <xf numFmtId="167" fontId="2" fillId="0" borderId="14" xfId="29" applyNumberFormat="1" applyFont="1" applyFill="1" applyBorder="1" applyAlignment="1">
      <alignment horizontal="right" vertical="center"/>
    </xf>
    <xf numFmtId="167" fontId="2" fillId="24" borderId="15" xfId="29" applyNumberFormat="1" applyFont="1" applyFill="1" applyBorder="1" applyAlignment="1">
      <alignment horizontal="right" vertical="center"/>
    </xf>
    <xf numFmtId="165" fontId="2" fillId="24" borderId="12" xfId="0" applyNumberFormat="1" applyFont="1" applyFill="1" applyBorder="1"/>
    <xf numFmtId="165" fontId="2" fillId="0" borderId="0" xfId="29" applyNumberFormat="1" applyFont="1" applyFill="1" applyBorder="1" applyAlignment="1">
      <alignment horizontal="right" vertical="center"/>
    </xf>
    <xf numFmtId="9" fontId="2" fillId="0" borderId="0" xfId="29" applyNumberFormat="1" applyFont="1" applyFill="1" applyAlignment="1">
      <alignment horizontal="right" vertical="center"/>
    </xf>
    <xf numFmtId="9" fontId="2" fillId="24" borderId="12" xfId="29" applyNumberFormat="1" applyFont="1" applyFill="1" applyBorder="1" applyAlignment="1">
      <alignment horizontal="right" vertical="center"/>
    </xf>
    <xf numFmtId="9" fontId="2" fillId="0" borderId="0" xfId="29" applyNumberFormat="1" applyFont="1" applyFill="1" applyBorder="1" applyAlignment="1">
      <alignment horizontal="right" vertical="center"/>
    </xf>
    <xf numFmtId="173" fontId="2" fillId="0" borderId="0" xfId="29" applyNumberFormat="1" applyFont="1" applyFill="1" applyBorder="1" applyAlignment="1">
      <alignment horizontal="right" vertical="center"/>
    </xf>
    <xf numFmtId="173" fontId="2" fillId="24" borderId="16" xfId="29" applyNumberFormat="1" applyFont="1" applyFill="1" applyBorder="1" applyAlignment="1">
      <alignment horizontal="right" vertical="center"/>
    </xf>
    <xf numFmtId="175" fontId="2" fillId="0" borderId="0" xfId="0" applyNumberFormat="1" applyFont="1" applyFill="1"/>
    <xf numFmtId="174" fontId="2" fillId="0" borderId="0" xfId="29" applyNumberFormat="1" applyFont="1" applyFill="1" applyBorder="1" applyAlignment="1">
      <alignment horizontal="right" vertical="center"/>
    </xf>
    <xf numFmtId="176" fontId="2" fillId="24" borderId="15" xfId="29" applyNumberFormat="1" applyFont="1" applyFill="1" applyBorder="1" applyAlignment="1">
      <alignment horizontal="right" vertical="center"/>
    </xf>
    <xf numFmtId="176" fontId="2" fillId="0" borderId="14" xfId="29" applyNumberFormat="1" applyFont="1" applyFill="1" applyBorder="1" applyAlignment="1">
      <alignment horizontal="right" vertical="center"/>
    </xf>
    <xf numFmtId="165" fontId="2" fillId="24" borderId="12" xfId="29" applyNumberFormat="1" applyFont="1" applyFill="1" applyBorder="1" applyAlignment="1">
      <alignment horizontal="right" vertical="center"/>
    </xf>
    <xf numFmtId="165" fontId="2" fillId="0" borderId="0" xfId="28" applyNumberFormat="1" applyFont="1" applyFill="1" applyBorder="1" applyAlignment="1">
      <alignment horizontal="right" vertical="center"/>
    </xf>
    <xf numFmtId="0" fontId="2" fillId="0" borderId="0" xfId="0" applyFont="1" applyFill="1" applyBorder="1" applyAlignment="1">
      <alignment horizontal="left" indent="2"/>
    </xf>
    <xf numFmtId="164" fontId="2" fillId="0" borderId="14" xfId="29" applyNumberFormat="1" applyFont="1" applyFill="1" applyBorder="1" applyAlignment="1"/>
    <xf numFmtId="43" fontId="23" fillId="0" borderId="0" xfId="0" applyNumberFormat="1" applyFont="1" applyFill="1" applyAlignment="1">
      <alignment horizontal="center" wrapText="1"/>
    </xf>
    <xf numFmtId="1" fontId="2" fillId="0" borderId="0" xfId="0" applyNumberFormat="1" applyFont="1" applyFill="1"/>
    <xf numFmtId="43" fontId="2" fillId="0" borderId="0" xfId="28" applyFont="1" applyFill="1"/>
    <xf numFmtId="165" fontId="2" fillId="0" borderId="0" xfId="0" applyNumberFormat="1" applyFont="1" applyFill="1"/>
    <xf numFmtId="0" fontId="23" fillId="24" borderId="21" xfId="52" applyFont="1" applyFill="1" applyBorder="1" applyAlignment="1">
      <alignment horizontal="center"/>
    </xf>
    <xf numFmtId="16" fontId="23" fillId="0" borderId="0" xfId="52" quotePrefix="1" applyNumberFormat="1" applyFont="1" applyFill="1" applyBorder="1" applyAlignment="1">
      <alignment horizontal="center"/>
    </xf>
    <xf numFmtId="164" fontId="23" fillId="0" borderId="0" xfId="52" applyNumberFormat="1" applyFont="1" applyFill="1" applyAlignment="1"/>
    <xf numFmtId="0" fontId="23" fillId="0" borderId="0" xfId="52" applyFont="1" applyFill="1" applyBorder="1" applyAlignment="1">
      <alignment wrapText="1"/>
    </xf>
    <xf numFmtId="0" fontId="23" fillId="0" borderId="0" xfId="52" applyFont="1" applyFill="1"/>
    <xf numFmtId="164" fontId="2" fillId="0" borderId="0" xfId="52" applyNumberFormat="1" applyFont="1" applyFill="1" applyAlignment="1"/>
    <xf numFmtId="164" fontId="2" fillId="24" borderId="12" xfId="52" applyNumberFormat="1" applyFont="1" applyFill="1" applyBorder="1" applyAlignment="1"/>
    <xf numFmtId="170" fontId="2" fillId="0" borderId="0" xfId="52" applyNumberFormat="1" applyFont="1" applyFill="1" applyAlignment="1"/>
    <xf numFmtId="165" fontId="2" fillId="24" borderId="12" xfId="52" applyNumberFormat="1" applyFont="1" applyFill="1" applyBorder="1" applyAlignment="1"/>
    <xf numFmtId="0" fontId="2" fillId="0" borderId="0" xfId="52" applyFont="1" applyFill="1" applyAlignment="1">
      <alignment vertical="center"/>
    </xf>
    <xf numFmtId="0" fontId="2" fillId="0" borderId="0" xfId="52" applyFont="1" applyFill="1" applyAlignment="1">
      <alignment vertical="top"/>
    </xf>
    <xf numFmtId="41" fontId="2" fillId="0" borderId="0" xfId="52" applyNumberFormat="1" applyFont="1" applyFill="1" applyAlignment="1"/>
    <xf numFmtId="0" fontId="2" fillId="0" borderId="0" xfId="52" applyFont="1" applyFill="1" applyAlignment="1">
      <alignment horizontal="left" indent="2"/>
    </xf>
    <xf numFmtId="0" fontId="2" fillId="0" borderId="0" xfId="52" applyFont="1" applyFill="1" applyAlignment="1">
      <alignment horizontal="left" vertical="center"/>
    </xf>
    <xf numFmtId="0" fontId="2" fillId="24" borderId="25" xfId="52" applyFont="1" applyFill="1" applyBorder="1" applyAlignment="1"/>
    <xf numFmtId="164" fontId="2" fillId="0" borderId="23" xfId="52" applyNumberFormat="1" applyFont="1" applyFill="1" applyBorder="1" applyAlignment="1"/>
    <xf numFmtId="0" fontId="2" fillId="0" borderId="23" xfId="52" applyFont="1" applyFill="1" applyBorder="1" applyAlignment="1"/>
    <xf numFmtId="167" fontId="2" fillId="0" borderId="23" xfId="52" applyNumberFormat="1" applyFont="1" applyFill="1" applyBorder="1" applyAlignment="1"/>
    <xf numFmtId="164" fontId="2" fillId="0" borderId="0" xfId="52" applyNumberFormat="1" applyFont="1" applyFill="1" applyBorder="1" applyAlignment="1"/>
    <xf numFmtId="171" fontId="2" fillId="0" borderId="0" xfId="28" applyNumberFormat="1" applyFont="1" applyFill="1"/>
    <xf numFmtId="164" fontId="28" fillId="0" borderId="0" xfId="29" applyNumberFormat="1" applyFont="1" applyFill="1" applyAlignment="1"/>
    <xf numFmtId="164" fontId="27" fillId="0" borderId="0" xfId="29" applyNumberFormat="1" applyFont="1" applyFill="1" applyAlignment="1"/>
    <xf numFmtId="164" fontId="27" fillId="24" borderId="12" xfId="29" applyNumberFormat="1" applyFont="1" applyFill="1" applyBorder="1" applyAlignment="1"/>
    <xf numFmtId="165" fontId="27" fillId="24" borderId="12" xfId="29" applyNumberFormat="1" applyFont="1" applyFill="1" applyBorder="1" applyAlignment="1"/>
    <xf numFmtId="165" fontId="27" fillId="0" borderId="0" xfId="29" applyNumberFormat="1" applyFont="1" applyFill="1" applyAlignment="1"/>
    <xf numFmtId="165" fontId="27" fillId="0" borderId="0" xfId="28" applyNumberFormat="1" applyFont="1" applyFill="1" applyAlignment="1"/>
    <xf numFmtId="165" fontId="27" fillId="24" borderId="15" xfId="29" applyNumberFormat="1" applyFont="1" applyFill="1" applyBorder="1" applyAlignment="1"/>
    <xf numFmtId="165" fontId="27" fillId="0" borderId="14" xfId="29" applyNumberFormat="1" applyFont="1" applyFill="1" applyBorder="1" applyAlignment="1"/>
    <xf numFmtId="165" fontId="27" fillId="0" borderId="14" xfId="28" applyNumberFormat="1" applyFont="1" applyFill="1" applyBorder="1" applyAlignment="1"/>
    <xf numFmtId="164" fontId="27" fillId="24" borderId="22" xfId="29" applyNumberFormat="1" applyFont="1" applyFill="1" applyBorder="1" applyAlignment="1"/>
    <xf numFmtId="164" fontId="27" fillId="0" borderId="23" xfId="29" applyNumberFormat="1" applyFont="1" applyFill="1" applyBorder="1" applyAlignment="1"/>
    <xf numFmtId="165" fontId="30" fillId="0" borderId="0" xfId="29" applyNumberFormat="1" applyFont="1" applyFill="1" applyAlignment="1">
      <alignment horizontal="right" vertical="center"/>
    </xf>
    <xf numFmtId="165" fontId="27" fillId="0" borderId="0" xfId="29" applyNumberFormat="1" applyFont="1" applyFill="1" applyBorder="1" applyAlignment="1"/>
    <xf numFmtId="165" fontId="27" fillId="0" borderId="0" xfId="28" applyNumberFormat="1" applyFont="1" applyFill="1" applyBorder="1" applyAlignment="1"/>
    <xf numFmtId="165" fontId="27" fillId="24" borderId="20" xfId="29" applyNumberFormat="1" applyFont="1" applyFill="1" applyBorder="1" applyAlignment="1"/>
    <xf numFmtId="165" fontId="27" fillId="0" borderId="19" xfId="29" applyNumberFormat="1" applyFont="1" applyFill="1" applyBorder="1" applyAlignment="1"/>
    <xf numFmtId="164" fontId="27" fillId="0" borderId="0" xfId="29" applyNumberFormat="1" applyFont="1" applyFill="1" applyBorder="1" applyAlignment="1"/>
    <xf numFmtId="16" fontId="23" fillId="0" borderId="19" xfId="0" quotePrefix="1" applyNumberFormat="1" applyFont="1" applyFill="1" applyBorder="1" applyAlignment="1">
      <alignment horizontal="center"/>
    </xf>
    <xf numFmtId="164" fontId="26" fillId="0" borderId="0" xfId="29" applyNumberFormat="1" applyFont="1" applyFill="1" applyBorder="1" applyAlignment="1"/>
    <xf numFmtId="165" fontId="25" fillId="0" borderId="0" xfId="28" applyNumberFormat="1" applyFont="1" applyFill="1" applyBorder="1" applyAlignment="1"/>
    <xf numFmtId="167" fontId="2" fillId="0" borderId="0" xfId="29" applyNumberFormat="1" applyFont="1" applyFill="1" applyBorder="1" applyAlignment="1"/>
    <xf numFmtId="167" fontId="2" fillId="0" borderId="0" xfId="29" applyNumberFormat="1" applyFont="1" applyFill="1" applyBorder="1" applyAlignment="1">
      <alignment horizontal="right" vertical="center"/>
    </xf>
    <xf numFmtId="176" fontId="2" fillId="0" borderId="0" xfId="29" applyNumberFormat="1" applyFont="1" applyFill="1" applyBorder="1" applyAlignment="1">
      <alignment horizontal="right" vertical="center"/>
    </xf>
    <xf numFmtId="0" fontId="24" fillId="0" borderId="0" xfId="52" applyFont="1" applyFill="1" applyAlignment="1"/>
    <xf numFmtId="165" fontId="2" fillId="0" borderId="19" xfId="29" applyNumberFormat="1" applyFont="1" applyFill="1" applyBorder="1" applyAlignment="1"/>
    <xf numFmtId="0" fontId="2" fillId="0" borderId="0" xfId="0" applyFont="1" applyFill="1" applyAlignment="1">
      <alignment wrapText="1"/>
    </xf>
    <xf numFmtId="165" fontId="23" fillId="0" borderId="0" xfId="28" applyNumberFormat="1" applyFont="1" applyFill="1" applyAlignment="1">
      <alignment horizontal="center" wrapText="1"/>
    </xf>
    <xf numFmtId="0" fontId="27" fillId="0" borderId="0" xfId="52" applyFont="1" applyFill="1"/>
    <xf numFmtId="0" fontId="27" fillId="0" borderId="0" xfId="52" applyFont="1" applyFill="1" applyAlignment="1"/>
    <xf numFmtId="0" fontId="27" fillId="24" borderId="16" xfId="52" applyFont="1" applyFill="1" applyBorder="1" applyAlignment="1"/>
    <xf numFmtId="0" fontId="27" fillId="0" borderId="0" xfId="52" applyFont="1" applyFill="1" applyBorder="1" applyAlignment="1"/>
    <xf numFmtId="164" fontId="27" fillId="0" borderId="0" xfId="52" applyNumberFormat="1" applyFont="1" applyFill="1" applyAlignment="1"/>
    <xf numFmtId="0" fontId="27" fillId="0" borderId="0" xfId="52" applyFont="1" applyFill="1" applyAlignment="1">
      <alignment horizontal="left"/>
    </xf>
    <xf numFmtId="0" fontId="27" fillId="0" borderId="0" xfId="52" applyFont="1" applyFill="1" applyAlignment="1">
      <alignment vertical="center"/>
    </xf>
    <xf numFmtId="0" fontId="27" fillId="0" borderId="0" xfId="52" applyFont="1" applyFill="1" applyAlignment="1">
      <alignment horizontal="left" vertical="center"/>
    </xf>
    <xf numFmtId="168" fontId="27" fillId="0" borderId="0" xfId="52" applyNumberFormat="1" applyFont="1" applyFill="1" applyAlignment="1"/>
    <xf numFmtId="0" fontId="27" fillId="0" borderId="0" xfId="52" applyFont="1" applyFill="1" applyAlignment="1">
      <alignment horizontal="left" indent="1"/>
    </xf>
    <xf numFmtId="41" fontId="27" fillId="0" borderId="0" xfId="52" applyNumberFormat="1" applyFont="1" applyFill="1" applyAlignment="1"/>
    <xf numFmtId="41" fontId="27" fillId="0" borderId="0" xfId="52" applyNumberFormat="1" applyFont="1" applyFill="1" applyBorder="1" applyAlignment="1"/>
    <xf numFmtId="41" fontId="27" fillId="24" borderId="12" xfId="52" applyNumberFormat="1" applyFont="1" applyFill="1" applyBorder="1" applyAlignment="1"/>
    <xf numFmtId="165" fontId="27" fillId="0" borderId="0" xfId="52" applyNumberFormat="1" applyFont="1" applyFill="1" applyAlignment="1"/>
    <xf numFmtId="165" fontId="27" fillId="0" borderId="0" xfId="52" applyNumberFormat="1" applyFont="1" applyFill="1" applyBorder="1" applyAlignment="1"/>
    <xf numFmtId="165" fontId="27" fillId="24" borderId="12" xfId="52" applyNumberFormat="1" applyFont="1" applyFill="1" applyBorder="1" applyAlignment="1"/>
    <xf numFmtId="0" fontId="28" fillId="0" borderId="0" xfId="52" applyFont="1" applyFill="1" applyAlignment="1">
      <alignment horizontal="left"/>
    </xf>
    <xf numFmtId="0" fontId="27" fillId="24" borderId="12" xfId="52" applyFont="1" applyFill="1" applyBorder="1" applyAlignment="1"/>
    <xf numFmtId="0" fontId="27" fillId="0" borderId="0" xfId="52" applyFont="1" applyFill="1" applyAlignment="1">
      <alignment vertical="top"/>
    </xf>
    <xf numFmtId="43" fontId="27" fillId="24" borderId="12" xfId="52" applyNumberFormat="1" applyFont="1" applyFill="1" applyBorder="1" applyAlignment="1"/>
    <xf numFmtId="164" fontId="27" fillId="0" borderId="0" xfId="52" applyNumberFormat="1" applyFont="1" applyFill="1" applyBorder="1" applyAlignment="1"/>
    <xf numFmtId="0" fontId="28" fillId="0" borderId="0" xfId="52" applyFont="1" applyFill="1" applyAlignment="1"/>
    <xf numFmtId="15" fontId="28" fillId="0" borderId="0" xfId="52" applyNumberFormat="1" applyFont="1" applyFill="1" applyBorder="1" applyAlignment="1"/>
    <xf numFmtId="43" fontId="28" fillId="24" borderId="12" xfId="52" quotePrefix="1" applyNumberFormat="1" applyFont="1" applyFill="1" applyBorder="1" applyAlignment="1"/>
    <xf numFmtId="15" fontId="28" fillId="24" borderId="12" xfId="52" quotePrefix="1" applyNumberFormat="1" applyFont="1" applyFill="1" applyBorder="1" applyAlignment="1"/>
    <xf numFmtId="0" fontId="28" fillId="0" borderId="0" xfId="52" applyFont="1" applyFill="1"/>
    <xf numFmtId="177" fontId="28" fillId="0" borderId="14" xfId="52" quotePrefix="1" applyNumberFormat="1" applyFont="1" applyFill="1" applyBorder="1" applyAlignment="1">
      <alignment horizontal="center" wrapText="1"/>
    </xf>
    <xf numFmtId="177" fontId="28" fillId="0" borderId="0" xfId="52" quotePrefix="1" applyNumberFormat="1" applyFont="1" applyFill="1" applyBorder="1" applyAlignment="1">
      <alignment horizontal="center" wrapText="1"/>
    </xf>
    <xf numFmtId="16" fontId="28" fillId="24" borderId="15" xfId="52" quotePrefix="1" applyNumberFormat="1" applyFont="1" applyFill="1" applyBorder="1" applyAlignment="1">
      <alignment horizontal="center"/>
    </xf>
    <xf numFmtId="0" fontId="28" fillId="0" borderId="0" xfId="52" applyFont="1" applyFill="1" applyAlignment="1">
      <alignment horizontal="center"/>
    </xf>
    <xf numFmtId="0" fontId="28" fillId="24" borderId="13" xfId="52" applyFont="1" applyFill="1" applyBorder="1" applyAlignment="1">
      <alignment horizontal="center"/>
    </xf>
    <xf numFmtId="0" fontId="29" fillId="0" borderId="0" xfId="52" applyFont="1" applyFill="1" applyAlignment="1">
      <alignment horizontal="left"/>
    </xf>
    <xf numFmtId="0" fontId="28" fillId="0" borderId="0" xfId="52" applyFont="1" applyFill="1" applyBorder="1" applyAlignment="1">
      <alignment horizontal="center"/>
    </xf>
    <xf numFmtId="0" fontId="29" fillId="0" borderId="0" xfId="52" applyFont="1" applyFill="1" applyAlignment="1">
      <alignment horizontal="center"/>
    </xf>
    <xf numFmtId="0" fontId="28" fillId="24" borderId="21" xfId="52" applyFont="1" applyFill="1" applyBorder="1" applyAlignment="1">
      <alignment horizontal="center"/>
    </xf>
    <xf numFmtId="164" fontId="2" fillId="0" borderId="0" xfId="52" applyNumberFormat="1" applyFont="1" applyFill="1"/>
    <xf numFmtId="0" fontId="2" fillId="0" borderId="0" xfId="52" applyFont="1" applyFill="1" applyAlignment="1">
      <alignment horizontal="right"/>
    </xf>
    <xf numFmtId="169" fontId="2" fillId="24" borderId="12" xfId="52" applyNumberFormat="1" applyFont="1" applyFill="1" applyBorder="1" applyAlignment="1"/>
    <xf numFmtId="0" fontId="2" fillId="0" borderId="0" xfId="52" quotePrefix="1" applyFont="1" applyFill="1" applyAlignment="1">
      <alignment horizontal="left"/>
    </xf>
    <xf numFmtId="0" fontId="2" fillId="0" borderId="0" xfId="52" quotePrefix="1" applyFont="1" applyFill="1" applyAlignment="1">
      <alignment horizontal="left" indent="1"/>
    </xf>
    <xf numFmtId="0" fontId="2" fillId="0" borderId="0" xfId="52" applyFont="1" applyFill="1" applyBorder="1" applyAlignment="1">
      <alignment horizontal="left" vertical="top"/>
    </xf>
    <xf numFmtId="171" fontId="2" fillId="0" borderId="0" xfId="52" applyNumberFormat="1" applyFont="1" applyFill="1" applyAlignment="1"/>
    <xf numFmtId="165" fontId="2" fillId="0" borderId="0" xfId="52" applyNumberFormat="1" applyFont="1" applyFill="1" applyAlignment="1"/>
    <xf numFmtId="165" fontId="23" fillId="0" borderId="0" xfId="52" applyNumberFormat="1" applyFont="1" applyFill="1" applyAlignment="1"/>
    <xf numFmtId="0" fontId="2" fillId="0" borderId="0" xfId="52" applyFont="1" applyFill="1" applyBorder="1" applyAlignment="1">
      <alignment horizontal="left" indent="1"/>
    </xf>
    <xf numFmtId="170" fontId="23" fillId="0" borderId="0" xfId="52" applyNumberFormat="1" applyFont="1" applyFill="1" applyAlignment="1"/>
    <xf numFmtId="16" fontId="23" fillId="0" borderId="0" xfId="52" quotePrefix="1" applyNumberFormat="1" applyFont="1" applyFill="1" applyBorder="1" applyAlignment="1"/>
    <xf numFmtId="0" fontId="23" fillId="24" borderId="12" xfId="52" quotePrefix="1" applyFont="1" applyFill="1" applyBorder="1" applyAlignment="1"/>
    <xf numFmtId="0" fontId="23" fillId="0" borderId="0" xfId="52" quotePrefix="1" applyFont="1" applyFill="1" applyBorder="1" applyAlignment="1"/>
    <xf numFmtId="168" fontId="2" fillId="0" borderId="0" xfId="52" applyNumberFormat="1" applyFont="1" applyFill="1" applyAlignment="1"/>
    <xf numFmtId="168" fontId="2" fillId="0" borderId="0" xfId="52" applyNumberFormat="1" applyFont="1" applyFill="1" applyBorder="1" applyAlignment="1"/>
    <xf numFmtId="43" fontId="2" fillId="0" borderId="14" xfId="29" applyNumberFormat="1" applyFont="1" applyFill="1" applyBorder="1" applyAlignment="1"/>
    <xf numFmtId="165" fontId="2" fillId="0" borderId="0" xfId="52" applyNumberFormat="1" applyFont="1" applyFill="1" applyBorder="1" applyAlignment="1"/>
    <xf numFmtId="165" fontId="2" fillId="0" borderId="14" xfId="28" applyNumberFormat="1" applyFont="1" applyFill="1" applyBorder="1" applyAlignment="1">
      <alignment horizontal="center"/>
    </xf>
    <xf numFmtId="165" fontId="2" fillId="24" borderId="15" xfId="28" applyNumberFormat="1" applyFont="1" applyFill="1" applyBorder="1" applyAlignment="1">
      <alignment horizontal="center"/>
    </xf>
    <xf numFmtId="164" fontId="2" fillId="0" borderId="0" xfId="53" applyNumberFormat="1" applyFont="1" applyFill="1" applyAlignment="1"/>
    <xf numFmtId="174" fontId="2" fillId="0" borderId="14" xfId="53" applyNumberFormat="1" applyFont="1" applyFill="1" applyBorder="1" applyAlignment="1"/>
    <xf numFmtId="165" fontId="2" fillId="0" borderId="0" xfId="53" applyNumberFormat="1" applyFont="1" applyFill="1" applyBorder="1" applyAlignment="1"/>
    <xf numFmtId="16" fontId="23" fillId="0" borderId="0" xfId="54" quotePrefix="1" applyNumberFormat="1" applyFont="1" applyFill="1" applyBorder="1" applyAlignment="1">
      <alignment wrapText="1"/>
    </xf>
    <xf numFmtId="167" fontId="2" fillId="0" borderId="0" xfId="53" applyNumberFormat="1" applyFont="1" applyFill="1" applyAlignment="1"/>
    <xf numFmtId="9" fontId="2" fillId="0" borderId="0" xfId="53" applyNumberFormat="1" applyFont="1" applyFill="1" applyAlignment="1"/>
    <xf numFmtId="165" fontId="2" fillId="0" borderId="14" xfId="55" applyNumberFormat="1" applyFont="1" applyFill="1" applyBorder="1" applyAlignment="1"/>
    <xf numFmtId="164" fontId="2" fillId="24" borderId="24" xfId="29" applyNumberFormat="1" applyFont="1" applyFill="1" applyBorder="1" applyAlignment="1"/>
    <xf numFmtId="164" fontId="2" fillId="0" borderId="4" xfId="29" applyNumberFormat="1" applyFont="1" applyFill="1" applyBorder="1" applyAlignment="1"/>
    <xf numFmtId="164" fontId="2" fillId="24" borderId="15" xfId="29" applyNumberFormat="1" applyFont="1" applyFill="1" applyBorder="1" applyAlignment="1"/>
    <xf numFmtId="0" fontId="2" fillId="0" borderId="0" xfId="0" applyFont="1" applyFill="1" applyAlignment="1">
      <alignment horizontal="center" wrapText="1"/>
    </xf>
    <xf numFmtId="9" fontId="2" fillId="0" borderId="0" xfId="0" applyNumberFormat="1" applyFont="1" applyFill="1" applyAlignment="1">
      <alignment horizontal="center" wrapText="1"/>
    </xf>
    <xf numFmtId="164" fontId="2" fillId="0" borderId="0" xfId="29" applyNumberFormat="1" applyFont="1" applyFill="1" applyAlignment="1">
      <alignment horizontal="center" wrapText="1"/>
    </xf>
    <xf numFmtId="9" fontId="2" fillId="0" borderId="0" xfId="45" applyFont="1" applyFill="1" applyAlignment="1">
      <alignment horizontal="center" wrapText="1"/>
    </xf>
    <xf numFmtId="178" fontId="2" fillId="0" borderId="0" xfId="28" applyNumberFormat="1" applyFont="1" applyFill="1" applyAlignment="1">
      <alignment horizontal="center" wrapText="1"/>
    </xf>
    <xf numFmtId="167" fontId="2" fillId="25" borderId="0" xfId="29" applyNumberFormat="1" applyFont="1" applyFill="1" applyAlignment="1">
      <alignment horizontal="right" vertical="center"/>
    </xf>
    <xf numFmtId="167" fontId="2" fillId="0" borderId="0" xfId="53" applyNumberFormat="1" applyFont="1" applyFill="1" applyBorder="1" applyAlignment="1">
      <alignment horizontal="right"/>
    </xf>
    <xf numFmtId="167" fontId="2" fillId="0" borderId="14" xfId="53" applyNumberFormat="1" applyFont="1" applyFill="1" applyBorder="1" applyAlignment="1">
      <alignment horizontal="right"/>
    </xf>
    <xf numFmtId="0" fontId="31" fillId="0" borderId="0" xfId="52" applyFont="1" applyFill="1" applyAlignment="1">
      <alignment horizontal="left" vertical="top" wrapText="1"/>
    </xf>
    <xf numFmtId="164" fontId="2" fillId="0" borderId="0" xfId="52" applyNumberFormat="1" applyFont="1" applyFill="1" applyBorder="1"/>
    <xf numFmtId="43" fontId="2" fillId="0" borderId="0" xfId="52" applyNumberFormat="1" applyFont="1" applyFill="1" applyAlignment="1">
      <alignment vertical="center"/>
    </xf>
    <xf numFmtId="164" fontId="2" fillId="0" borderId="14" xfId="53" applyNumberFormat="1" applyFont="1" applyFill="1" applyBorder="1" applyAlignment="1"/>
    <xf numFmtId="167" fontId="2" fillId="0" borderId="14" xfId="53" applyNumberFormat="1" applyFont="1" applyFill="1" applyBorder="1" applyAlignment="1"/>
    <xf numFmtId="164" fontId="2" fillId="0" borderId="0" xfId="53" applyNumberFormat="1" applyFont="1" applyFill="1" applyBorder="1" applyAlignment="1"/>
    <xf numFmtId="167" fontId="2" fillId="0" borderId="0" xfId="53" applyNumberFormat="1" applyFont="1" applyFill="1" applyAlignment="1">
      <alignment horizontal="right" vertical="center"/>
    </xf>
    <xf numFmtId="167" fontId="2" fillId="0" borderId="14" xfId="53" applyNumberFormat="1" applyFont="1" applyFill="1" applyBorder="1" applyAlignment="1">
      <alignment horizontal="right" vertical="center"/>
    </xf>
    <xf numFmtId="165" fontId="2" fillId="0" borderId="0" xfId="55" applyNumberFormat="1" applyFont="1" applyFill="1" applyBorder="1" applyAlignment="1">
      <alignment horizontal="right" vertical="center"/>
    </xf>
    <xf numFmtId="174" fontId="2" fillId="0" borderId="0" xfId="53" applyNumberFormat="1" applyFont="1" applyFill="1" applyBorder="1" applyAlignment="1"/>
    <xf numFmtId="171" fontId="2" fillId="0" borderId="0" xfId="28" applyNumberFormat="1" applyFont="1" applyFill="1" applyBorder="1" applyAlignment="1"/>
    <xf numFmtId="165" fontId="2" fillId="0" borderId="0" xfId="28" applyNumberFormat="1" applyFont="1" applyFill="1" applyAlignment="1">
      <alignment horizontal="left"/>
    </xf>
    <xf numFmtId="165" fontId="2" fillId="24" borderId="20" xfId="28" applyNumberFormat="1" applyFont="1" applyFill="1" applyBorder="1" applyAlignment="1"/>
    <xf numFmtId="165" fontId="2" fillId="0" borderId="19" xfId="28" applyNumberFormat="1" applyFont="1" applyFill="1" applyBorder="1" applyAlignment="1"/>
    <xf numFmtId="172" fontId="2" fillId="0" borderId="0" xfId="52" applyNumberFormat="1" applyFont="1" applyFill="1" applyBorder="1"/>
    <xf numFmtId="172" fontId="2" fillId="0" borderId="0" xfId="45" applyNumberFormat="1" applyFont="1" applyFill="1" applyBorder="1" applyAlignment="1"/>
    <xf numFmtId="44" fontId="2" fillId="0" borderId="0" xfId="52" applyNumberFormat="1" applyFont="1" applyFill="1" applyAlignment="1"/>
    <xf numFmtId="0" fontId="28" fillId="0" borderId="0" xfId="52" applyFont="1" applyFill="1" applyBorder="1" applyAlignment="1"/>
    <xf numFmtId="164" fontId="23" fillId="24" borderId="12" xfId="0" quotePrefix="1" applyNumberFormat="1" applyFont="1" applyFill="1" applyBorder="1" applyAlignment="1">
      <alignment wrapText="1"/>
    </xf>
    <xf numFmtId="164" fontId="23" fillId="0" borderId="0" xfId="0" applyNumberFormat="1" applyFont="1" applyFill="1" applyAlignment="1">
      <alignment horizontal="center" wrapText="1"/>
    </xf>
    <xf numFmtId="164" fontId="23" fillId="0" borderId="0" xfId="0" applyNumberFormat="1" applyFont="1" applyFill="1" applyBorder="1" applyAlignment="1">
      <alignment horizontal="center" wrapText="1"/>
    </xf>
    <xf numFmtId="0" fontId="29" fillId="0" borderId="0" xfId="0" applyFont="1" applyFill="1"/>
    <xf numFmtId="0" fontId="34" fillId="0" borderId="0" xfId="0" applyFont="1" applyAlignment="1">
      <alignment vertical="center" wrapText="1"/>
    </xf>
    <xf numFmtId="0" fontId="34" fillId="0" borderId="0" xfId="0" applyFont="1" applyAlignment="1">
      <alignment horizontal="justify" vertical="center"/>
    </xf>
    <xf numFmtId="0" fontId="27" fillId="0" borderId="0" xfId="0" applyFont="1" applyFill="1"/>
    <xf numFmtId="0" fontId="35" fillId="0" borderId="0" xfId="0" applyFont="1" applyAlignment="1">
      <alignment horizontal="left" vertical="center" wrapText="1" indent="1"/>
    </xf>
    <xf numFmtId="0" fontId="38" fillId="0" borderId="0" xfId="0" applyFont="1" applyAlignment="1">
      <alignment vertical="center"/>
    </xf>
    <xf numFmtId="0" fontId="33" fillId="0" borderId="0" xfId="52" applyFont="1" applyFill="1" applyAlignment="1">
      <alignment horizontal="left" vertical="top" wrapText="1"/>
    </xf>
    <xf numFmtId="0" fontId="28" fillId="0" borderId="0" xfId="52" applyFont="1" applyFill="1" applyBorder="1" applyAlignment="1">
      <alignment horizontal="center"/>
    </xf>
    <xf numFmtId="0" fontId="28" fillId="24" borderId="17" xfId="52" applyFont="1" applyFill="1" applyBorder="1" applyAlignment="1">
      <alignment horizontal="center"/>
    </xf>
    <xf numFmtId="0" fontId="28" fillId="24" borderId="3" xfId="52" applyFont="1" applyFill="1" applyBorder="1" applyAlignment="1">
      <alignment horizontal="center"/>
    </xf>
    <xf numFmtId="0" fontId="28" fillId="24" borderId="18" xfId="52" applyFont="1" applyFill="1" applyBorder="1" applyAlignment="1">
      <alignment horizontal="center"/>
    </xf>
    <xf numFmtId="0" fontId="28" fillId="0" borderId="14" xfId="52" applyFont="1" applyFill="1" applyBorder="1" applyAlignment="1">
      <alignment horizontal="center"/>
    </xf>
    <xf numFmtId="0" fontId="23" fillId="24" borderId="17" xfId="52" applyFont="1" applyFill="1" applyBorder="1" applyAlignment="1">
      <alignment horizontal="center"/>
    </xf>
    <xf numFmtId="0" fontId="23" fillId="24" borderId="3" xfId="52" applyFont="1" applyFill="1" applyBorder="1" applyAlignment="1">
      <alignment horizontal="center"/>
    </xf>
    <xf numFmtId="0" fontId="23" fillId="24" borderId="18" xfId="52" applyFont="1" applyFill="1" applyBorder="1" applyAlignment="1">
      <alignment horizontal="center"/>
    </xf>
    <xf numFmtId="0" fontId="23" fillId="0" borderId="14" xfId="52" applyFont="1" applyFill="1" applyBorder="1" applyAlignment="1">
      <alignment horizontal="center"/>
    </xf>
    <xf numFmtId="0" fontId="23" fillId="24" borderId="17" xfId="0" applyFont="1" applyFill="1" applyBorder="1" applyAlignment="1">
      <alignment horizontal="center"/>
    </xf>
    <xf numFmtId="0" fontId="23" fillId="24" borderId="3" xfId="0" applyFont="1" applyFill="1" applyBorder="1" applyAlignment="1">
      <alignment horizontal="center"/>
    </xf>
    <xf numFmtId="0" fontId="23" fillId="24" borderId="18" xfId="0" applyFont="1" applyFill="1" applyBorder="1" applyAlignment="1">
      <alignment horizontal="center"/>
    </xf>
    <xf numFmtId="0" fontId="23" fillId="0" borderId="14" xfId="0" applyFont="1" applyFill="1" applyBorder="1" applyAlignment="1">
      <alignment horizontal="center"/>
    </xf>
    <xf numFmtId="0" fontId="33" fillId="0" borderId="0" xfId="0" applyFont="1" applyFill="1" applyAlignment="1">
      <alignment horizontal="left" vertical="top" wrapText="1"/>
    </xf>
    <xf numFmtId="0" fontId="33" fillId="0" borderId="0" xfId="0" applyFont="1" applyFill="1" applyAlignment="1">
      <alignment horizontal="left"/>
    </xf>
    <xf numFmtId="0" fontId="31" fillId="0" borderId="0" xfId="0" applyFont="1" applyFill="1" applyAlignment="1">
      <alignment horizontal="center"/>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3" xfId="55"/>
    <cellStyle name="Currency" xfId="29" builtinId="4"/>
    <cellStyle name="Currency 2" xfId="53"/>
    <cellStyle name="E&amp;Y House" xfId="30"/>
    <cellStyle name="Euro" xfId="31"/>
    <cellStyle name="Explanatory Text" xfId="32" builtinId="53" customBuiltin="1"/>
    <cellStyle name="Good" xfId="33" builtinId="26" customBuiltin="1"/>
    <cellStyle name="Header1" xfId="34"/>
    <cellStyle name="Header2" xfId="35"/>
    <cellStyle name="Heading 1" xfId="36" builtinId="16" customBuiltin="1"/>
    <cellStyle name="Heading 2" xfId="37" builtinId="17" customBuiltin="1"/>
    <cellStyle name="Heading 3" xfId="38" builtinId="18" customBuiltin="1"/>
    <cellStyle name="Heading 4" xfId="39" builtinId="19" customBuiltin="1"/>
    <cellStyle name="Input" xfId="40" builtinId="20" customBuiltin="1"/>
    <cellStyle name="Linked Cell" xfId="41" builtinId="24" customBuiltin="1"/>
    <cellStyle name="Neutral" xfId="42" builtinId="28" customBuiltin="1"/>
    <cellStyle name="Normal" xfId="0" builtinId="0"/>
    <cellStyle name="Normal 2" xfId="52"/>
    <cellStyle name="Normal 2 2" xfId="51"/>
    <cellStyle name="Normal 3" xfId="54"/>
    <cellStyle name="Note" xfId="43" builtinId="10" customBuiltin="1"/>
    <cellStyle name="Output" xfId="44" builtinId="21" customBuiltin="1"/>
    <cellStyle name="Percent" xfId="45" builtinId="5"/>
    <cellStyle name="Title" xfId="46" builtinId="15" customBuiltin="1"/>
    <cellStyle name="Total" xfId="47" builtinId="25" customBuiltin="1"/>
    <cellStyle name="Tusental_Cepheid A B  5 Year_Capex_HR_from_Henry" xfId="48"/>
    <cellStyle name="Valuta_IFRS_Balance_Cepheid Mar 07 with More Questions" xfId="49"/>
    <cellStyle name="Warning Text" xfId="5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39688</xdr:rowOff>
    </xdr:from>
    <xdr:to>
      <xdr:col>0</xdr:col>
      <xdr:colOff>1433512</xdr:colOff>
      <xdr:row>3</xdr:row>
      <xdr:rowOff>144463</xdr:rowOff>
    </xdr:to>
    <xdr:pic>
      <xdr:nvPicPr>
        <xdr:cNvPr id="2" name="Picture 1" descr="cid:image001.png@01D1B6A1.7459D8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9688"/>
          <a:ext cx="1409700" cy="5810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1409700</xdr:colOff>
      <xdr:row>3</xdr:row>
      <xdr:rowOff>110378</xdr:rowOff>
    </xdr:to>
    <xdr:pic>
      <xdr:nvPicPr>
        <xdr:cNvPr id="2" name="Picture 1" descr="cid:image001.png@01D1B6A1.7459D810">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1409700</xdr:colOff>
      <xdr:row>3</xdr:row>
      <xdr:rowOff>110378</xdr:rowOff>
    </xdr:to>
    <xdr:pic>
      <xdr:nvPicPr>
        <xdr:cNvPr id="2" name="Picture 1" descr="cid:image001.png@01D1B6A1.7459D8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22412</xdr:colOff>
      <xdr:row>0</xdr:row>
      <xdr:rowOff>33618</xdr:rowOff>
    </xdr:from>
    <xdr:ext cx="1409700" cy="581025"/>
    <xdr:pic>
      <xdr:nvPicPr>
        <xdr:cNvPr id="2" name="Picture 1" descr="cid:image001.png@01D1B6A1.7459D8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2" y="33618"/>
          <a:ext cx="1409700" cy="58102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54</xdr:row>
      <xdr:rowOff>60699</xdr:rowOff>
    </xdr:from>
    <xdr:ext cx="1030941" cy="42211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2875" y="8318874"/>
          <a:ext cx="1030941" cy="422112"/>
        </a:xfrm>
        <a:prstGeom prst="rect">
          <a:avLst/>
        </a:prstGeom>
      </xdr:spPr>
    </xdr:pic>
    <xdr:clientData/>
  </xdr:oneCellAnchor>
  <xdr:twoCellAnchor editAs="oneCell">
    <xdr:from>
      <xdr:col>0</xdr:col>
      <xdr:colOff>0</xdr:colOff>
      <xdr:row>0</xdr:row>
      <xdr:rowOff>0</xdr:rowOff>
    </xdr:from>
    <xdr:to>
      <xdr:col>0</xdr:col>
      <xdr:colOff>1408298</xdr:colOff>
      <xdr:row>3</xdr:row>
      <xdr:rowOff>102920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0" y="0"/>
          <a:ext cx="1408298" cy="579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22412</xdr:rowOff>
    </xdr:from>
    <xdr:ext cx="1409700" cy="581025"/>
    <xdr:pic>
      <xdr:nvPicPr>
        <xdr:cNvPr id="2" name="Picture 1" descr="cid:image001.png@01D1B6A1.7459D8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412"/>
          <a:ext cx="1409700" cy="58102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33618</xdr:rowOff>
    </xdr:from>
    <xdr:to>
      <xdr:col>0</xdr:col>
      <xdr:colOff>1409700</xdr:colOff>
      <xdr:row>3</xdr:row>
      <xdr:rowOff>143996</xdr:rowOff>
    </xdr:to>
    <xdr:pic>
      <xdr:nvPicPr>
        <xdr:cNvPr id="2" name="Picture 1" descr="cid:image001.png@01D1B6A1.7459D8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618"/>
          <a:ext cx="1409700" cy="5810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1409700</xdr:colOff>
      <xdr:row>3</xdr:row>
      <xdr:rowOff>110378</xdr:rowOff>
    </xdr:to>
    <xdr:pic>
      <xdr:nvPicPr>
        <xdr:cNvPr id="2" name="Picture 1" descr="cid:image001.png@01D1B6A1.7459D8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1409700</xdr:colOff>
      <xdr:row>3</xdr:row>
      <xdr:rowOff>110378</xdr:rowOff>
    </xdr:to>
    <xdr:pic>
      <xdr:nvPicPr>
        <xdr:cNvPr id="2" name="Picture 1" descr="cid:image001.png@01D1B6A1.7459D810">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1409700</xdr:colOff>
      <xdr:row>3</xdr:row>
      <xdr:rowOff>110378</xdr:rowOff>
    </xdr:to>
    <xdr:pic>
      <xdr:nvPicPr>
        <xdr:cNvPr id="2" name="Picture 1" descr="cid:image001.png@01D1B6A1.7459D810">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F36"/>
  <sheetViews>
    <sheetView showGridLines="0" tabSelected="1" zoomScale="80" zoomScaleNormal="80" zoomScalePageLayoutView="80" workbookViewId="0">
      <selection activeCell="E12" sqref="E12"/>
    </sheetView>
  </sheetViews>
  <sheetFormatPr defaultColWidth="9.140625" defaultRowHeight="12.75" x14ac:dyDescent="0.2"/>
  <cols>
    <col min="1" max="1" width="177.42578125" style="1" customWidth="1"/>
    <col min="2" max="3" width="9.140625" style="1"/>
    <col min="4" max="4" width="9.140625" style="136"/>
    <col min="5" max="5" width="9.140625" style="1"/>
    <col min="6" max="6" width="9.140625" style="136"/>
    <col min="7" max="16384" width="9.140625" style="1"/>
  </cols>
  <sheetData>
    <row r="5" spans="1:1" x14ac:dyDescent="0.2">
      <c r="A5" s="343" t="s">
        <v>206</v>
      </c>
    </row>
    <row r="6" spans="1:1" ht="99.75" customHeight="1" x14ac:dyDescent="0.2">
      <c r="A6" s="344" t="s">
        <v>208</v>
      </c>
    </row>
    <row r="7" spans="1:1" ht="27" x14ac:dyDescent="0.2">
      <c r="A7" s="345" t="s">
        <v>207</v>
      </c>
    </row>
    <row r="8" spans="1:1" x14ac:dyDescent="0.2">
      <c r="A8" s="346"/>
    </row>
    <row r="9" spans="1:1" ht="63.75" customHeight="1" x14ac:dyDescent="0.2">
      <c r="A9" s="347" t="s">
        <v>237</v>
      </c>
    </row>
    <row r="10" spans="1:1" ht="51.75" customHeight="1" x14ac:dyDescent="0.2">
      <c r="A10" s="347" t="s">
        <v>238</v>
      </c>
    </row>
    <row r="11" spans="1:1" ht="27" x14ac:dyDescent="0.2">
      <c r="A11" s="347" t="s">
        <v>239</v>
      </c>
    </row>
    <row r="12" spans="1:1" ht="72.75" customHeight="1" x14ac:dyDescent="0.2">
      <c r="A12" s="347" t="s">
        <v>240</v>
      </c>
    </row>
    <row r="13" spans="1:1" ht="33.75" customHeight="1" x14ac:dyDescent="0.2">
      <c r="A13" s="347" t="s">
        <v>241</v>
      </c>
    </row>
    <row r="14" spans="1:1" ht="37.5" customHeight="1" x14ac:dyDescent="0.2">
      <c r="A14" s="347" t="s">
        <v>242</v>
      </c>
    </row>
    <row r="15" spans="1:1" ht="33" customHeight="1" x14ac:dyDescent="0.2">
      <c r="A15" s="347" t="s">
        <v>243</v>
      </c>
    </row>
    <row r="16" spans="1:1" ht="46.5" customHeight="1" x14ac:dyDescent="0.2">
      <c r="A16" s="347" t="s">
        <v>244</v>
      </c>
    </row>
    <row r="17" spans="1:1" ht="54" x14ac:dyDescent="0.2">
      <c r="A17" s="344" t="s">
        <v>236</v>
      </c>
    </row>
    <row r="18" spans="1:1" ht="13.5" x14ac:dyDescent="0.2">
      <c r="A18" s="344"/>
    </row>
    <row r="19" spans="1:1" x14ac:dyDescent="0.2">
      <c r="A19" s="348" t="s">
        <v>226</v>
      </c>
    </row>
    <row r="20" spans="1:1" ht="27" x14ac:dyDescent="0.2">
      <c r="A20" s="344" t="s">
        <v>235</v>
      </c>
    </row>
    <row r="21" spans="1:1" x14ac:dyDescent="0.2">
      <c r="A21" s="247"/>
    </row>
    <row r="22" spans="1:1" x14ac:dyDescent="0.2">
      <c r="A22" s="247"/>
    </row>
    <row r="23" spans="1:1" x14ac:dyDescent="0.2">
      <c r="A23" s="247"/>
    </row>
    <row r="24" spans="1:1" x14ac:dyDescent="0.2">
      <c r="A24" s="247"/>
    </row>
    <row r="25" spans="1:1" x14ac:dyDescent="0.2">
      <c r="A25" s="247"/>
    </row>
    <row r="26" spans="1:1" x14ac:dyDescent="0.2">
      <c r="A26" s="247"/>
    </row>
    <row r="27" spans="1:1" x14ac:dyDescent="0.2">
      <c r="A27" s="247"/>
    </row>
    <row r="28" spans="1:1" x14ac:dyDescent="0.2">
      <c r="A28" s="247"/>
    </row>
    <row r="29" spans="1:1" x14ac:dyDescent="0.2">
      <c r="A29" s="247"/>
    </row>
    <row r="30" spans="1:1" x14ac:dyDescent="0.2">
      <c r="A30" s="247"/>
    </row>
    <row r="31" spans="1:1" x14ac:dyDescent="0.2">
      <c r="A31" s="247"/>
    </row>
    <row r="32" spans="1:1" x14ac:dyDescent="0.2">
      <c r="A32" s="247"/>
    </row>
    <row r="33" spans="1:1" x14ac:dyDescent="0.2">
      <c r="A33" s="247"/>
    </row>
    <row r="34" spans="1:1" x14ac:dyDescent="0.2">
      <c r="A34" s="247"/>
    </row>
    <row r="35" spans="1:1" x14ac:dyDescent="0.2">
      <c r="A35" s="247"/>
    </row>
    <row r="36" spans="1:1" x14ac:dyDescent="0.2">
      <c r="A36" s="247"/>
    </row>
  </sheetData>
  <printOptions horizontalCentered="1"/>
  <pageMargins left="0.7" right="0.7" top="1" bottom="0.75" header="0.3" footer="0.3"/>
  <pageSetup scale="71" orientation="landscape" r:id="rId1"/>
  <headerFooter alignWithMargins="0">
    <oddFooter>&amp;C&amp;8PTC Investor Relations
investor@ptc.com</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AN58"/>
  <sheetViews>
    <sheetView zoomScale="90" zoomScaleNormal="90" zoomScalePageLayoutView="80" workbookViewId="0">
      <pane xSplit="1" topLeftCell="B1" activePane="topRight" state="frozen"/>
      <selection activeCell="AP15" sqref="AP15"/>
      <selection pane="topRight" activeCell="AN20" sqref="AN20:AN23"/>
    </sheetView>
  </sheetViews>
  <sheetFormatPr defaultColWidth="9.140625" defaultRowHeight="12.75" outlineLevelCol="1" x14ac:dyDescent="0.2"/>
  <cols>
    <col min="1" max="1" width="59.5703125" style="1" customWidth="1"/>
    <col min="2" max="2" width="9.85546875" style="1" hidden="1" customWidth="1" outlineLevel="1"/>
    <col min="3" max="3" width="1.140625" style="1" hidden="1" customWidth="1" outlineLevel="1"/>
    <col min="4" max="4" width="9.85546875" style="154" hidden="1" customWidth="1" outlineLevel="1"/>
    <col min="5" max="5" width="1.140625" style="1" hidden="1" customWidth="1" outlineLevel="1"/>
    <col min="6" max="6" width="9.85546875" style="1" hidden="1" customWidth="1" outlineLevel="1"/>
    <col min="7" max="7" width="1.140625" style="1" hidden="1" customWidth="1" outlineLevel="1"/>
    <col min="8" max="8" width="9.85546875" style="1" hidden="1" customWidth="1" outlineLevel="1"/>
    <col min="9" max="9" width="1.140625" style="155" hidden="1" customWidth="1" outlineLevel="1"/>
    <col min="10" max="10" width="10.7109375" style="1" customWidth="1" collapsed="1"/>
    <col min="11" max="11" width="1.140625" style="1" customWidth="1"/>
    <col min="12" max="12" width="9.85546875" style="1" hidden="1" customWidth="1" outlineLevel="1"/>
    <col min="13" max="13" width="1.140625" style="1" hidden="1" customWidth="1" outlineLevel="1"/>
    <col min="14" max="14" width="9.85546875" style="1" hidden="1" customWidth="1" outlineLevel="1"/>
    <col min="15" max="15" width="1.140625" style="1" hidden="1" customWidth="1" outlineLevel="1"/>
    <col min="16" max="16" width="9.85546875" style="1" hidden="1" customWidth="1" outlineLevel="1"/>
    <col min="17" max="17" width="1.140625" style="1" hidden="1" customWidth="1" outlineLevel="1"/>
    <col min="18" max="18" width="9.85546875" style="1" hidden="1" customWidth="1" outlineLevel="1"/>
    <col min="19" max="19" width="1.140625" style="155" hidden="1" customWidth="1" outlineLevel="1"/>
    <col min="20" max="20" width="10.7109375" style="1" customWidth="1" collapsed="1"/>
    <col min="21" max="21" width="1.140625" style="1" customWidth="1"/>
    <col min="22" max="22" width="9.85546875" style="1" customWidth="1" outlineLevel="1"/>
    <col min="23" max="23" width="1.140625" style="1" customWidth="1" outlineLevel="1"/>
    <col min="24" max="24" width="9.85546875" style="1" customWidth="1" outlineLevel="1"/>
    <col min="25" max="25" width="1.140625" style="1" customWidth="1" outlineLevel="1"/>
    <col min="26" max="26" width="9.85546875" style="1" customWidth="1" outlineLevel="1"/>
    <col min="27" max="27" width="1.28515625" style="1" customWidth="1" outlineLevel="1"/>
    <col min="28" max="28" width="9.85546875" style="1" customWidth="1" outlineLevel="1"/>
    <col min="29" max="29" width="1.28515625" style="1" customWidth="1" outlineLevel="1"/>
    <col min="30" max="30" width="10.7109375" style="1" customWidth="1"/>
    <col min="31" max="31" width="1" style="1" customWidth="1"/>
    <col min="32" max="32" width="9.85546875" style="1" customWidth="1" outlineLevel="1"/>
    <col min="33" max="33" width="1" style="1" customWidth="1" outlineLevel="1"/>
    <col min="34" max="34" width="9.85546875" style="1" customWidth="1" outlineLevel="1"/>
    <col min="35" max="35" width="1" style="1" customWidth="1" outlineLevel="1"/>
    <col min="36" max="36" width="9.85546875" style="1" customWidth="1" outlineLevel="1"/>
    <col min="37" max="37" width="1" style="1" customWidth="1" outlineLevel="1"/>
    <col min="38" max="38" width="9.85546875" style="1" customWidth="1" outlineLevel="1"/>
    <col min="39" max="39" width="1.140625" style="1" customWidth="1" outlineLevel="1"/>
    <col min="40" max="40" width="10.7109375" style="1" customWidth="1"/>
    <col min="41" max="16384" width="9.140625" style="1"/>
  </cols>
  <sheetData>
    <row r="1" spans="1:40" ht="12.75" customHeight="1" x14ac:dyDescent="0.2">
      <c r="B1" s="4"/>
      <c r="C1" s="4"/>
      <c r="D1" s="4"/>
      <c r="E1" s="4"/>
      <c r="F1" s="4"/>
      <c r="G1" s="4"/>
      <c r="H1" s="4"/>
      <c r="I1" s="4"/>
      <c r="J1" s="4"/>
      <c r="K1" s="4"/>
      <c r="L1" s="4"/>
      <c r="M1" s="4"/>
      <c r="N1" s="4"/>
      <c r="O1" s="4"/>
      <c r="P1" s="4"/>
      <c r="Q1" s="4"/>
      <c r="R1" s="4"/>
      <c r="S1" s="4"/>
      <c r="T1" s="4"/>
    </row>
    <row r="2" spans="1:40" ht="12.75" customHeight="1" thickBot="1" x14ac:dyDescent="0.25">
      <c r="D2" s="1"/>
      <c r="I2" s="1"/>
      <c r="S2" s="1"/>
    </row>
    <row r="3" spans="1:40" s="3" customFormat="1" ht="12.75" customHeight="1" thickBot="1" x14ac:dyDescent="0.25">
      <c r="B3" s="359" t="s">
        <v>3</v>
      </c>
      <c r="C3" s="360"/>
      <c r="D3" s="360"/>
      <c r="E3" s="360"/>
      <c r="F3" s="360"/>
      <c r="G3" s="360"/>
      <c r="H3" s="360"/>
      <c r="I3" s="360"/>
      <c r="J3" s="361"/>
      <c r="L3" s="359" t="s">
        <v>2</v>
      </c>
      <c r="M3" s="360"/>
      <c r="N3" s="360"/>
      <c r="O3" s="360"/>
      <c r="P3" s="360"/>
      <c r="Q3" s="360"/>
      <c r="R3" s="360"/>
      <c r="S3" s="360"/>
      <c r="T3" s="361"/>
      <c r="V3" s="359" t="s">
        <v>140</v>
      </c>
      <c r="W3" s="360"/>
      <c r="X3" s="360"/>
      <c r="Y3" s="360"/>
      <c r="Z3" s="360"/>
      <c r="AA3" s="360"/>
      <c r="AB3" s="360"/>
      <c r="AC3" s="360"/>
      <c r="AD3" s="361"/>
      <c r="AF3" s="351" t="s">
        <v>210</v>
      </c>
      <c r="AG3" s="352"/>
      <c r="AH3" s="352"/>
      <c r="AI3" s="352"/>
      <c r="AJ3" s="352"/>
      <c r="AK3" s="352"/>
      <c r="AL3" s="352"/>
      <c r="AM3" s="352"/>
      <c r="AN3" s="353"/>
    </row>
    <row r="4" spans="1:40" s="3" customFormat="1" ht="12.75" customHeight="1" thickBot="1" x14ac:dyDescent="0.25">
      <c r="AF4" s="249"/>
      <c r="AG4" s="249"/>
      <c r="AH4" s="249"/>
      <c r="AI4" s="249"/>
      <c r="AJ4" s="249"/>
      <c r="AK4" s="70"/>
      <c r="AL4" s="70"/>
    </row>
    <row r="5" spans="1:40" s="3" customFormat="1" ht="12.75" customHeight="1" x14ac:dyDescent="0.2">
      <c r="A5" s="16" t="s">
        <v>209</v>
      </c>
      <c r="B5" s="362" t="s">
        <v>0</v>
      </c>
      <c r="C5" s="362"/>
      <c r="D5" s="362"/>
      <c r="E5" s="362"/>
      <c r="F5" s="362"/>
      <c r="G5" s="362"/>
      <c r="H5" s="362"/>
      <c r="J5" s="9" t="s">
        <v>1</v>
      </c>
      <c r="L5" s="362" t="s">
        <v>0</v>
      </c>
      <c r="M5" s="362"/>
      <c r="N5" s="362"/>
      <c r="O5" s="362"/>
      <c r="P5" s="362"/>
      <c r="Q5" s="362"/>
      <c r="R5" s="362"/>
      <c r="T5" s="9" t="s">
        <v>1</v>
      </c>
      <c r="V5" s="362" t="s">
        <v>0</v>
      </c>
      <c r="W5" s="362"/>
      <c r="X5" s="362"/>
      <c r="Y5" s="362"/>
      <c r="Z5" s="362"/>
      <c r="AA5" s="362"/>
      <c r="AB5" s="362"/>
      <c r="AD5" s="9" t="s">
        <v>1</v>
      </c>
      <c r="AF5" s="350" t="s">
        <v>0</v>
      </c>
      <c r="AG5" s="350"/>
      <c r="AH5" s="350"/>
      <c r="AI5" s="350"/>
      <c r="AJ5" s="350"/>
      <c r="AK5" s="350"/>
      <c r="AL5" s="350"/>
      <c r="AN5" s="9" t="s">
        <v>1</v>
      </c>
    </row>
    <row r="6" spans="1:40" s="2" customFormat="1" ht="12.75" customHeight="1" x14ac:dyDescent="0.2">
      <c r="A6" s="16"/>
      <c r="B6" s="10">
        <v>41636</v>
      </c>
      <c r="D6" s="10">
        <v>41727</v>
      </c>
      <c r="F6" s="10">
        <v>41818</v>
      </c>
      <c r="H6" s="10">
        <v>41912</v>
      </c>
      <c r="J6" s="11">
        <v>41912</v>
      </c>
      <c r="L6" s="10">
        <v>42007</v>
      </c>
      <c r="M6" s="12"/>
      <c r="N6" s="10">
        <v>42098</v>
      </c>
      <c r="P6" s="10">
        <v>42189</v>
      </c>
      <c r="R6" s="10">
        <v>42277</v>
      </c>
      <c r="T6" s="11">
        <v>42277</v>
      </c>
      <c r="V6" s="10">
        <v>42371</v>
      </c>
      <c r="W6" s="12"/>
      <c r="X6" s="10">
        <v>42462</v>
      </c>
      <c r="Z6" s="10">
        <v>42553</v>
      </c>
      <c r="AB6" s="10">
        <v>42643</v>
      </c>
      <c r="AD6" s="11">
        <v>42643</v>
      </c>
      <c r="AF6" s="275">
        <v>42735</v>
      </c>
      <c r="AG6" s="274"/>
      <c r="AH6" s="275">
        <v>42826</v>
      </c>
      <c r="AI6" s="274"/>
      <c r="AJ6" s="275">
        <v>42917</v>
      </c>
      <c r="AK6" s="76"/>
      <c r="AL6" s="275">
        <v>43008</v>
      </c>
      <c r="AN6" s="11">
        <v>43008</v>
      </c>
    </row>
    <row r="7" spans="1:40" s="140" customFormat="1" ht="12.75" customHeight="1" x14ac:dyDescent="0.2">
      <c r="A7" s="13" t="s">
        <v>7</v>
      </c>
      <c r="B7" s="176"/>
      <c r="D7" s="176"/>
      <c r="F7" s="177"/>
      <c r="H7" s="177"/>
      <c r="J7" s="178"/>
      <c r="L7" s="176"/>
      <c r="M7" s="176"/>
      <c r="N7" s="177"/>
      <c r="P7" s="177"/>
      <c r="R7" s="177"/>
      <c r="T7" s="178"/>
      <c r="V7" s="176"/>
      <c r="W7" s="176"/>
      <c r="X7" s="176"/>
      <c r="AB7" s="177"/>
      <c r="AD7" s="178"/>
      <c r="AF7" s="1"/>
      <c r="AN7" s="178"/>
    </row>
    <row r="8" spans="1:40" s="140" customFormat="1" ht="12.75" customHeight="1" x14ac:dyDescent="0.2">
      <c r="A8" s="5" t="s">
        <v>211</v>
      </c>
      <c r="B8" s="179"/>
      <c r="C8" s="173"/>
      <c r="D8" s="179"/>
      <c r="E8" s="173"/>
      <c r="F8" s="179"/>
      <c r="G8" s="173"/>
      <c r="H8" s="179"/>
      <c r="I8" s="173"/>
      <c r="J8" s="180"/>
      <c r="K8" s="173"/>
      <c r="L8" s="179"/>
      <c r="M8" s="173"/>
      <c r="N8" s="179"/>
      <c r="O8" s="173"/>
      <c r="P8" s="179"/>
      <c r="Q8" s="173"/>
      <c r="R8" s="179"/>
      <c r="S8" s="173"/>
      <c r="T8" s="180"/>
      <c r="V8" s="179"/>
      <c r="W8" s="179"/>
      <c r="X8" s="179"/>
      <c r="AB8" s="179"/>
      <c r="AD8" s="180"/>
      <c r="AN8" s="180"/>
    </row>
    <row r="9" spans="1:40" s="140" customFormat="1" ht="12.75" customHeight="1" x14ac:dyDescent="0.2">
      <c r="A9" s="14" t="s">
        <v>168</v>
      </c>
      <c r="B9" s="6">
        <v>79.540000000000006</v>
      </c>
      <c r="C9" s="173"/>
      <c r="D9" s="6">
        <v>88.378</v>
      </c>
      <c r="E9" s="173"/>
      <c r="F9" s="6">
        <v>113.94199999999999</v>
      </c>
      <c r="G9" s="173"/>
      <c r="H9" s="6">
        <v>112.776</v>
      </c>
      <c r="I9" s="173"/>
      <c r="J9" s="22">
        <f t="shared" ref="J9" si="0">SUM(B9,D9,F9,H9)</f>
        <v>394.63600000000002</v>
      </c>
      <c r="K9" s="173"/>
      <c r="L9" s="6">
        <v>79.593999999999994</v>
      </c>
      <c r="M9" s="173"/>
      <c r="N9" s="6">
        <v>81.238</v>
      </c>
      <c r="O9" s="173"/>
      <c r="P9" s="6">
        <v>79.385999999999996</v>
      </c>
      <c r="Q9" s="173"/>
      <c r="R9" s="6">
        <v>105.548</v>
      </c>
      <c r="S9" s="173"/>
      <c r="T9" s="22">
        <f t="shared" ref="T9" si="1">SUM(L9,N9,P9,R9)</f>
        <v>345.76599999999996</v>
      </c>
      <c r="V9" s="6">
        <v>68.719800000000006</v>
      </c>
      <c r="W9" s="21"/>
      <c r="X9" s="6">
        <v>86.052601597969002</v>
      </c>
      <c r="Z9" s="6">
        <v>104.54133299999999</v>
      </c>
      <c r="AB9" s="6">
        <v>142.02600000000001</v>
      </c>
      <c r="AD9" s="22">
        <f t="shared" ref="AD9" si="2">SUM(V9,X9,Z9,AB9)</f>
        <v>401.33973459796903</v>
      </c>
      <c r="AF9" s="6">
        <v>90.013999999999996</v>
      </c>
      <c r="AG9" s="318"/>
      <c r="AH9" s="6">
        <v>95.09</v>
      </c>
      <c r="AI9" s="314"/>
      <c r="AJ9" s="6">
        <v>89.638999999999996</v>
      </c>
      <c r="AL9" s="6">
        <v>143.82400000000001</v>
      </c>
      <c r="AN9" s="22">
        <f t="shared" ref="AN9" si="3">SUM(AF9,AH9,AJ9,AL9)</f>
        <v>418.56700000000001</v>
      </c>
    </row>
    <row r="10" spans="1:40" s="140" customFormat="1" ht="12.75" customHeight="1" x14ac:dyDescent="0.2">
      <c r="A10" s="14" t="s">
        <v>169</v>
      </c>
      <c r="B10" s="20">
        <v>0.17399999999999999</v>
      </c>
      <c r="C10" s="20"/>
      <c r="D10" s="20">
        <v>1.7130000000000001</v>
      </c>
      <c r="E10" s="20"/>
      <c r="F10" s="20">
        <v>11.772</v>
      </c>
      <c r="G10" s="20"/>
      <c r="H10" s="20">
        <v>2.214</v>
      </c>
      <c r="I10" s="20"/>
      <c r="J10" s="19">
        <f>SUM(B10,D10,F10,H10)</f>
        <v>15.873000000000001</v>
      </c>
      <c r="K10" s="3"/>
      <c r="L10" s="20">
        <v>7.423</v>
      </c>
      <c r="M10" s="20"/>
      <c r="N10" s="20">
        <v>5.5250000000000004</v>
      </c>
      <c r="O10" s="20"/>
      <c r="P10" s="20">
        <v>6.3070000000000004</v>
      </c>
      <c r="Q10" s="20"/>
      <c r="R10" s="20">
        <v>10.699</v>
      </c>
      <c r="S10" s="20"/>
      <c r="T10" s="19">
        <f>SUM(L10,N10,P10,R10)</f>
        <v>29.954000000000001</v>
      </c>
      <c r="V10" s="29">
        <v>10.584</v>
      </c>
      <c r="W10" s="34"/>
      <c r="X10" s="29">
        <v>23.451000000000001</v>
      </c>
      <c r="Y10" s="248"/>
      <c r="Z10" s="29">
        <v>30.350999999999999</v>
      </c>
      <c r="AB10" s="20">
        <v>49.804000000000002</v>
      </c>
      <c r="AD10" s="19">
        <f>SUM(V10,X10,Z10,AB10)</f>
        <v>114.19</v>
      </c>
      <c r="AF10" s="29">
        <v>29.289000000000001</v>
      </c>
      <c r="AG10" s="318"/>
      <c r="AH10" s="29">
        <v>33.526000000000003</v>
      </c>
      <c r="AI10" s="314"/>
      <c r="AJ10" s="29">
        <v>28.547999999999998</v>
      </c>
      <c r="AL10" s="29">
        <v>51.776000000000003</v>
      </c>
      <c r="AN10" s="19">
        <f>SUM(AF10,AH10,AJ10,AL10)</f>
        <v>143.13900000000001</v>
      </c>
    </row>
    <row r="11" spans="1:40" s="140" customFormat="1" ht="12.75" customHeight="1" x14ac:dyDescent="0.2">
      <c r="A11" s="14" t="s">
        <v>170</v>
      </c>
      <c r="B11" s="181">
        <f>(B10*2)/B9</f>
        <v>4.3751571536333918E-3</v>
      </c>
      <c r="C11" s="179"/>
      <c r="D11" s="181">
        <f>(D10*2)/D9</f>
        <v>3.8765303582339497E-2</v>
      </c>
      <c r="E11" s="179"/>
      <c r="F11" s="181">
        <f>(F10*2)/F9</f>
        <v>0.20663144406803463</v>
      </c>
      <c r="G11" s="179"/>
      <c r="H11" s="181">
        <f>(H10*2)/H9</f>
        <v>3.9263673121940838E-2</v>
      </c>
      <c r="I11" s="173"/>
      <c r="J11" s="182">
        <f>(J10*2)/J9</f>
        <v>8.0443750696844687E-2</v>
      </c>
      <c r="K11" s="179"/>
      <c r="L11" s="181">
        <f>(L10*2)/L9</f>
        <v>0.18652159710530947</v>
      </c>
      <c r="M11" s="179"/>
      <c r="N11" s="181">
        <f>(N10*2)/N9</f>
        <v>0.13602008912085478</v>
      </c>
      <c r="O11" s="179"/>
      <c r="P11" s="181">
        <f>(P10*2)/P9</f>
        <v>0.15889451540573907</v>
      </c>
      <c r="Q11" s="179"/>
      <c r="R11" s="181">
        <f>(R10*2)/R9</f>
        <v>0.20273240610906884</v>
      </c>
      <c r="S11" s="173"/>
      <c r="T11" s="182">
        <f>(T10*2)/T9</f>
        <v>0.17326168564867572</v>
      </c>
      <c r="U11" s="146"/>
      <c r="V11" s="181">
        <v>0.27700000000000002</v>
      </c>
      <c r="W11" s="243"/>
      <c r="X11" s="181">
        <v>0.53974904235883525</v>
      </c>
      <c r="Z11" s="181">
        <v>0.58400099999999999</v>
      </c>
      <c r="AB11" s="181">
        <v>0.70247725946889883</v>
      </c>
      <c r="AD11" s="182">
        <v>0.5639273125631652</v>
      </c>
      <c r="AF11" s="181">
        <v>0.65069999999999995</v>
      </c>
      <c r="AG11" s="314"/>
      <c r="AH11" s="181">
        <v>0.70509999999999995</v>
      </c>
      <c r="AI11" s="317"/>
      <c r="AJ11" s="181">
        <v>0.64069697854140362</v>
      </c>
      <c r="AK11" s="315"/>
      <c r="AL11" s="181">
        <v>0.72166332138262623</v>
      </c>
      <c r="AM11" s="316"/>
      <c r="AN11" s="182">
        <v>0.68631865302672213</v>
      </c>
    </row>
    <row r="12" spans="1:40" ht="12.75" customHeight="1" x14ac:dyDescent="0.2">
      <c r="A12" s="14"/>
      <c r="B12" s="146"/>
      <c r="D12" s="146"/>
      <c r="F12" s="146"/>
      <c r="H12" s="146"/>
      <c r="I12" s="1"/>
      <c r="J12" s="183"/>
      <c r="L12" s="146"/>
      <c r="M12" s="184"/>
      <c r="N12" s="146"/>
      <c r="P12" s="146"/>
      <c r="R12" s="146"/>
      <c r="S12" s="1"/>
      <c r="T12" s="183"/>
      <c r="V12" s="146"/>
      <c r="W12" s="184"/>
      <c r="X12" s="146"/>
      <c r="Z12" s="146"/>
      <c r="AB12" s="146"/>
      <c r="AD12" s="183"/>
      <c r="AF12" s="146"/>
      <c r="AH12" s="146"/>
      <c r="AJ12" s="146"/>
      <c r="AK12" s="315"/>
      <c r="AL12" s="146"/>
      <c r="AM12" s="316"/>
      <c r="AN12" s="183"/>
    </row>
    <row r="13" spans="1:40" s="140" customFormat="1" ht="12.75" customHeight="1" x14ac:dyDescent="0.2">
      <c r="A13" s="5" t="s">
        <v>171</v>
      </c>
      <c r="B13" s="176"/>
      <c r="D13" s="176"/>
      <c r="F13" s="177"/>
      <c r="H13" s="177"/>
      <c r="J13" s="178"/>
      <c r="L13" s="176"/>
      <c r="M13" s="176"/>
      <c r="N13" s="177"/>
      <c r="P13" s="177"/>
      <c r="R13" s="177"/>
      <c r="T13" s="178"/>
      <c r="V13" s="176"/>
      <c r="W13" s="176"/>
      <c r="X13" s="176"/>
      <c r="Z13" s="176"/>
      <c r="AB13" s="177"/>
      <c r="AD13" s="178"/>
      <c r="AF13" s="176"/>
      <c r="AH13" s="176"/>
      <c r="AJ13" s="176"/>
      <c r="AL13" s="176"/>
      <c r="AN13" s="178"/>
    </row>
    <row r="14" spans="1:40" s="140" customFormat="1" ht="12.75" customHeight="1" x14ac:dyDescent="0.2">
      <c r="A14" s="14" t="s">
        <v>153</v>
      </c>
      <c r="B14" s="179">
        <v>0.02</v>
      </c>
      <c r="C14" s="173"/>
      <c r="D14" s="179">
        <v>0.61</v>
      </c>
      <c r="E14" s="173"/>
      <c r="F14" s="179">
        <v>-0.06</v>
      </c>
      <c r="G14" s="173"/>
      <c r="H14" s="179">
        <v>0.15816</v>
      </c>
      <c r="I14" s="173"/>
      <c r="J14" s="180">
        <v>0.14000000000000001</v>
      </c>
      <c r="K14" s="173"/>
      <c r="L14" s="179">
        <v>-0.06</v>
      </c>
      <c r="M14" s="173"/>
      <c r="N14" s="179">
        <v>-0.16</v>
      </c>
      <c r="O14" s="173"/>
      <c r="P14" s="179">
        <v>0.09</v>
      </c>
      <c r="Q14" s="173"/>
      <c r="R14" s="179">
        <v>-0.17371</v>
      </c>
      <c r="S14" s="173"/>
      <c r="T14" s="180">
        <v>-8.8599999999999998E-2</v>
      </c>
      <c r="V14" s="179">
        <v>-0.17182630859062947</v>
      </c>
      <c r="W14" s="243"/>
      <c r="X14" s="179">
        <v>0.10367266200736795</v>
      </c>
      <c r="Z14" s="179">
        <v>0.37793269630748794</v>
      </c>
      <c r="AB14" s="179">
        <v>0.83513396766571479</v>
      </c>
      <c r="AD14" s="180">
        <v>0.31715669634243704</v>
      </c>
      <c r="AF14" s="179">
        <v>0.58664685940641048</v>
      </c>
      <c r="AH14" s="179">
        <v>0.1560348533808622</v>
      </c>
      <c r="AJ14" s="179">
        <v>-8.6099666233281025E-2</v>
      </c>
      <c r="AL14" s="179">
        <v>-0.2312432616155603</v>
      </c>
      <c r="AN14" s="180">
        <v>3.3058693360057401E-3</v>
      </c>
    </row>
    <row r="15" spans="1:40" s="140" customFormat="1" ht="12.75" customHeight="1" x14ac:dyDescent="0.2">
      <c r="A15" s="15" t="s">
        <v>154</v>
      </c>
      <c r="B15" s="179">
        <v>0.15</v>
      </c>
      <c r="C15" s="173"/>
      <c r="D15" s="179">
        <v>0.27</v>
      </c>
      <c r="E15" s="173"/>
      <c r="F15" s="179">
        <v>1.35</v>
      </c>
      <c r="G15" s="173"/>
      <c r="H15" s="179">
        <v>0.25</v>
      </c>
      <c r="I15" s="173"/>
      <c r="J15" s="180">
        <v>0.46</v>
      </c>
      <c r="K15" s="173"/>
      <c r="L15" s="179">
        <v>-0.01</v>
      </c>
      <c r="M15" s="173"/>
      <c r="N15" s="179">
        <v>-0.33</v>
      </c>
      <c r="O15" s="173"/>
      <c r="P15" s="179">
        <v>-0.45</v>
      </c>
      <c r="Q15" s="173"/>
      <c r="R15" s="179">
        <v>-1.4579999999999999E-2</v>
      </c>
      <c r="S15" s="173"/>
      <c r="T15" s="180">
        <v>-0.22542999999999999</v>
      </c>
      <c r="V15" s="179">
        <v>-0.17942051102879886</v>
      </c>
      <c r="W15" s="243"/>
      <c r="X15" s="179">
        <v>0.19385645410195793</v>
      </c>
      <c r="Z15" s="179">
        <v>-4.2782661787773679E-2</v>
      </c>
      <c r="AB15" s="179">
        <v>9.6011770269972097E-2</v>
      </c>
      <c r="AD15" s="180">
        <v>1.8265870705376219E-2</v>
      </c>
      <c r="AF15" s="179">
        <v>0.27078590677666736</v>
      </c>
      <c r="AH15" s="179">
        <v>0.21699347623936815</v>
      </c>
      <c r="AJ15" s="179">
        <v>0.20607958813409555</v>
      </c>
      <c r="AL15" s="179">
        <v>0.38801827034047398</v>
      </c>
      <c r="AN15" s="180">
        <v>0.28825835642265352</v>
      </c>
    </row>
    <row r="16" spans="1:40" s="140" customFormat="1" ht="12.75" customHeight="1" x14ac:dyDescent="0.2">
      <c r="A16" s="14" t="s">
        <v>215</v>
      </c>
      <c r="B16" s="181">
        <v>-0.18</v>
      </c>
      <c r="C16" s="179"/>
      <c r="D16" s="181">
        <v>-0.3</v>
      </c>
      <c r="E16" s="179"/>
      <c r="F16" s="181">
        <v>0.24</v>
      </c>
      <c r="G16" s="179"/>
      <c r="H16" s="181">
        <v>-0.22</v>
      </c>
      <c r="I16" s="173"/>
      <c r="J16" s="182">
        <v>-0.12</v>
      </c>
      <c r="K16" s="179"/>
      <c r="L16" s="181">
        <v>0.12</v>
      </c>
      <c r="M16" s="179"/>
      <c r="N16" s="181">
        <v>0.37</v>
      </c>
      <c r="O16" s="179"/>
      <c r="P16" s="181">
        <v>-0.4</v>
      </c>
      <c r="Q16" s="179"/>
      <c r="R16" s="181">
        <v>0.05</v>
      </c>
      <c r="S16" s="173"/>
      <c r="T16" s="182">
        <v>-0.02</v>
      </c>
      <c r="U16" s="146"/>
      <c r="V16" s="181">
        <v>-0.02</v>
      </c>
      <c r="W16" s="243"/>
      <c r="X16" s="181">
        <v>-7.0000000000000007E-2</v>
      </c>
      <c r="Y16" s="146"/>
      <c r="Z16" s="181">
        <v>0.68</v>
      </c>
      <c r="AB16" s="181">
        <v>0.04</v>
      </c>
      <c r="AD16" s="182">
        <v>0.13</v>
      </c>
      <c r="AF16" s="181">
        <v>-1.8293451183307163E-2</v>
      </c>
      <c r="AH16" s="181">
        <v>-4.3229338706927467E-2</v>
      </c>
      <c r="AJ16" s="181">
        <v>-0.45354638032346151</v>
      </c>
      <c r="AL16" s="181">
        <v>1.3139784559629941E-2</v>
      </c>
      <c r="AN16" s="182">
        <v>-0.15633813151850173</v>
      </c>
    </row>
    <row r="17" spans="1:40" s="140" customFormat="1" ht="12.75" customHeight="1" x14ac:dyDescent="0.2">
      <c r="A17" s="17" t="s">
        <v>172</v>
      </c>
      <c r="B17" s="179">
        <v>0</v>
      </c>
      <c r="C17" s="179"/>
      <c r="D17" s="179">
        <v>0.11</v>
      </c>
      <c r="E17" s="179"/>
      <c r="F17" s="179">
        <v>0.43</v>
      </c>
      <c r="G17" s="179"/>
      <c r="H17" s="179">
        <v>7.0000000000000007E-2</v>
      </c>
      <c r="I17" s="173"/>
      <c r="J17" s="180">
        <v>0.15</v>
      </c>
      <c r="K17" s="179"/>
      <c r="L17" s="179">
        <v>0</v>
      </c>
      <c r="M17" s="179"/>
      <c r="N17" s="179">
        <v>-0.08</v>
      </c>
      <c r="O17" s="179"/>
      <c r="P17" s="179">
        <v>-0.3</v>
      </c>
      <c r="Q17" s="179"/>
      <c r="R17" s="179">
        <v>-6.4089999999999994E-2</v>
      </c>
      <c r="S17" s="173"/>
      <c r="T17" s="180">
        <v>-0.12383</v>
      </c>
      <c r="U17" s="146"/>
      <c r="V17" s="179">
        <v>-0.13711843131027407</v>
      </c>
      <c r="W17" s="243"/>
      <c r="X17" s="179">
        <v>5.9265925386611421E-2</v>
      </c>
      <c r="Y17" s="146"/>
      <c r="Z17" s="179">
        <v>0.31687410508454245</v>
      </c>
      <c r="AB17" s="179">
        <v>0.34561373757133973</v>
      </c>
      <c r="AD17" s="180">
        <v>0.16057473224720775</v>
      </c>
      <c r="AF17" s="179">
        <v>0.30987790600621645</v>
      </c>
      <c r="AH17" s="179">
        <v>0.10501604423359345</v>
      </c>
      <c r="AJ17" s="179">
        <v>-0.14254678940891552</v>
      </c>
      <c r="AL17" s="179">
        <v>1.1547033980125354E-2</v>
      </c>
      <c r="AN17" s="180">
        <v>4.2519490826213424E-2</v>
      </c>
    </row>
    <row r="18" spans="1:40" s="140" customFormat="1" ht="12.75" customHeight="1" x14ac:dyDescent="0.2">
      <c r="A18" s="7"/>
      <c r="B18" s="185"/>
      <c r="C18" s="146"/>
      <c r="D18" s="185"/>
      <c r="E18" s="146"/>
      <c r="F18" s="185"/>
      <c r="G18" s="146"/>
      <c r="H18" s="185"/>
      <c r="J18" s="186"/>
      <c r="K18" s="146"/>
      <c r="L18" s="185"/>
      <c r="M18" s="187"/>
      <c r="N18" s="185"/>
      <c r="O18" s="146"/>
      <c r="P18" s="185"/>
      <c r="Q18" s="146"/>
      <c r="R18" s="185"/>
      <c r="T18" s="186"/>
      <c r="V18" s="185"/>
      <c r="W18" s="187"/>
      <c r="X18" s="185"/>
      <c r="Z18" s="185"/>
      <c r="AB18" s="185"/>
      <c r="AD18" s="186"/>
      <c r="AF18" s="185"/>
      <c r="AH18" s="185"/>
      <c r="AJ18" s="185"/>
      <c r="AL18" s="185"/>
      <c r="AN18" s="186"/>
    </row>
    <row r="19" spans="1:40" s="140" customFormat="1" ht="12.75" customHeight="1" x14ac:dyDescent="0.2">
      <c r="A19" s="5" t="s">
        <v>212</v>
      </c>
      <c r="B19" s="176"/>
      <c r="D19" s="176"/>
      <c r="F19" s="177"/>
      <c r="H19" s="177"/>
      <c r="J19" s="178"/>
      <c r="L19" s="176"/>
      <c r="M19" s="176"/>
      <c r="N19" s="177"/>
      <c r="P19" s="177"/>
      <c r="R19" s="177"/>
      <c r="T19" s="178"/>
      <c r="V19" s="176"/>
      <c r="W19" s="176"/>
      <c r="X19" s="176"/>
      <c r="Z19" s="176"/>
      <c r="AB19" s="177"/>
      <c r="AD19" s="178"/>
      <c r="AF19" s="176"/>
      <c r="AH19" s="176"/>
      <c r="AJ19" s="176"/>
      <c r="AL19" s="176"/>
      <c r="AN19" s="178"/>
    </row>
    <row r="20" spans="1:40" s="140" customFormat="1" ht="12.75" customHeight="1" x14ac:dyDescent="0.2">
      <c r="A20" s="14" t="s">
        <v>153</v>
      </c>
      <c r="B20" s="179">
        <v>0.02</v>
      </c>
      <c r="C20" s="173"/>
      <c r="D20" s="179">
        <v>0.61</v>
      </c>
      <c r="E20" s="173"/>
      <c r="F20" s="179">
        <v>-0.05</v>
      </c>
      <c r="G20" s="173"/>
      <c r="H20" s="179">
        <v>0.15842999999999999</v>
      </c>
      <c r="I20" s="173"/>
      <c r="J20" s="180">
        <v>0.14000000000000001</v>
      </c>
      <c r="K20" s="173"/>
      <c r="L20" s="179">
        <v>-0.05</v>
      </c>
      <c r="M20" s="173"/>
      <c r="N20" s="179">
        <v>-0.15</v>
      </c>
      <c r="O20" s="173"/>
      <c r="P20" s="179">
        <v>0.09</v>
      </c>
      <c r="Q20" s="173"/>
      <c r="R20" s="179">
        <v>-0.15733</v>
      </c>
      <c r="S20" s="173"/>
      <c r="T20" s="180">
        <v>-8.1229999999999997E-2</v>
      </c>
      <c r="V20" s="179">
        <v>-0.15170577107276662</v>
      </c>
      <c r="W20" s="243"/>
      <c r="X20" s="179">
        <v>0.10702908111599918</v>
      </c>
      <c r="Z20" s="179">
        <v>0.37930006979182151</v>
      </c>
      <c r="AB20" s="179">
        <v>0.83489594526345035</v>
      </c>
      <c r="AD20" s="180">
        <v>0.32017292195246361</v>
      </c>
      <c r="AF20" s="179">
        <v>0.59</v>
      </c>
      <c r="AH20" s="179">
        <v>0.15421910343499179</v>
      </c>
      <c r="AJ20" s="179">
        <v>-8.6114403821816787E-2</v>
      </c>
      <c r="AL20" s="179">
        <v>-0.23138983954556924</v>
      </c>
      <c r="AN20" s="180">
        <v>2.8087560148379875E-3</v>
      </c>
    </row>
    <row r="21" spans="1:40" s="140" customFormat="1" ht="12.75" customHeight="1" x14ac:dyDescent="0.2">
      <c r="A21" s="15" t="s">
        <v>154</v>
      </c>
      <c r="B21" s="179">
        <v>0.12</v>
      </c>
      <c r="C21" s="173"/>
      <c r="D21" s="179">
        <v>0.25</v>
      </c>
      <c r="E21" s="173"/>
      <c r="F21" s="319">
        <v>1.23</v>
      </c>
      <c r="G21" s="173"/>
      <c r="H21" s="179">
        <v>0.24</v>
      </c>
      <c r="I21" s="173"/>
      <c r="J21" s="180">
        <v>0.42</v>
      </c>
      <c r="K21" s="173"/>
      <c r="L21" s="179">
        <v>0.08</v>
      </c>
      <c r="M21" s="173"/>
      <c r="N21" s="179">
        <v>-0.21</v>
      </c>
      <c r="O21" s="173"/>
      <c r="P21" s="179">
        <v>-0.34</v>
      </c>
      <c r="Q21" s="173"/>
      <c r="R21" s="179">
        <v>0.17205000000000001</v>
      </c>
      <c r="S21" s="173"/>
      <c r="T21" s="180">
        <v>-9.3990000000000004E-2</v>
      </c>
      <c r="V21" s="179">
        <v>-5.4572551280795432E-2</v>
      </c>
      <c r="W21" s="243"/>
      <c r="X21" s="179">
        <v>0.25798462306724457</v>
      </c>
      <c r="Z21" s="179">
        <v>-4.090524050202473E-2</v>
      </c>
      <c r="AB21" s="179">
        <v>0.11350313139791424</v>
      </c>
      <c r="AD21" s="180">
        <v>7.2169951426439782E-2</v>
      </c>
      <c r="AF21" s="179">
        <v>0.28000000000000003</v>
      </c>
      <c r="AH21" s="179">
        <v>0.24085176096852767</v>
      </c>
      <c r="AJ21" s="179">
        <v>0.2481075999787723</v>
      </c>
      <c r="AL21" s="179">
        <v>0.32068006295833995</v>
      </c>
      <c r="AN21" s="180">
        <v>0.2801676188221478</v>
      </c>
    </row>
    <row r="22" spans="1:40" s="140" customFormat="1" ht="12.75" customHeight="1" x14ac:dyDescent="0.2">
      <c r="A22" s="14" t="s">
        <v>215</v>
      </c>
      <c r="B22" s="181">
        <v>-0.14000000000000001</v>
      </c>
      <c r="C22" s="179"/>
      <c r="D22" s="181">
        <v>-0.27</v>
      </c>
      <c r="E22" s="179"/>
      <c r="F22" s="181">
        <v>0.26</v>
      </c>
      <c r="G22" s="179"/>
      <c r="H22" s="181">
        <v>-0.22</v>
      </c>
      <c r="I22" s="173"/>
      <c r="J22" s="182">
        <v>-0.1</v>
      </c>
      <c r="K22" s="179"/>
      <c r="L22" s="181">
        <v>0.16</v>
      </c>
      <c r="M22" s="179"/>
      <c r="N22" s="181">
        <v>0.5</v>
      </c>
      <c r="O22" s="179"/>
      <c r="P22" s="181">
        <v>-0.36</v>
      </c>
      <c r="Q22" s="179"/>
      <c r="R22" s="181">
        <v>0.15</v>
      </c>
      <c r="S22" s="173"/>
      <c r="T22" s="182">
        <v>0.05</v>
      </c>
      <c r="U22" s="146"/>
      <c r="V22" s="181">
        <v>0.04</v>
      </c>
      <c r="W22" s="243"/>
      <c r="X22" s="181">
        <v>-0.06</v>
      </c>
      <c r="Y22" s="146"/>
      <c r="Z22" s="181">
        <v>0.65</v>
      </c>
      <c r="AB22" s="181">
        <v>0.01</v>
      </c>
      <c r="AD22" s="182">
        <v>0.13</v>
      </c>
      <c r="AF22" s="181">
        <v>-0.02</v>
      </c>
      <c r="AH22" s="181">
        <v>-5.553740688260711E-2</v>
      </c>
      <c r="AJ22" s="181">
        <v>-0.45672140452595256</v>
      </c>
      <c r="AL22" s="181">
        <v>2.5398269981472987E-2</v>
      </c>
      <c r="AN22" s="182">
        <v>-0.157216946908452</v>
      </c>
    </row>
    <row r="23" spans="1:40" s="140" customFormat="1" ht="12.75" customHeight="1" x14ac:dyDescent="0.2">
      <c r="A23" s="17" t="s">
        <v>172</v>
      </c>
      <c r="B23" s="179">
        <v>0.01</v>
      </c>
      <c r="C23" s="179"/>
      <c r="D23" s="179">
        <v>0.12</v>
      </c>
      <c r="E23" s="179"/>
      <c r="F23" s="179">
        <v>0.4</v>
      </c>
      <c r="G23" s="179"/>
      <c r="H23" s="179">
        <v>7.0000000000000007E-2</v>
      </c>
      <c r="I23" s="173"/>
      <c r="J23" s="180">
        <v>0.14000000000000001</v>
      </c>
      <c r="K23" s="179"/>
      <c r="L23" s="179">
        <v>0.04</v>
      </c>
      <c r="M23" s="179"/>
      <c r="N23" s="179">
        <v>0</v>
      </c>
      <c r="O23" s="179"/>
      <c r="P23" s="179">
        <v>-0.24</v>
      </c>
      <c r="Q23" s="179"/>
      <c r="R23" s="179">
        <v>3.2969999999999999E-2</v>
      </c>
      <c r="S23" s="173"/>
      <c r="T23" s="180">
        <v>-5.0639999999999998E-2</v>
      </c>
      <c r="U23" s="146"/>
      <c r="V23" s="179">
        <v>-7.0510879895932826E-2</v>
      </c>
      <c r="W23" s="243"/>
      <c r="X23" s="179">
        <v>8.242914832015788E-2</v>
      </c>
      <c r="Y23" s="146"/>
      <c r="Z23" s="179">
        <v>0.31025138759026077</v>
      </c>
      <c r="AB23" s="179">
        <v>0.34339459245442261</v>
      </c>
      <c r="AD23" s="180">
        <v>0.18211289674497522</v>
      </c>
      <c r="AF23" s="179">
        <v>0.31</v>
      </c>
      <c r="AH23" s="179">
        <v>0.1074717776299603</v>
      </c>
      <c r="AJ23" s="179">
        <v>-0.13315536320575694</v>
      </c>
      <c r="AL23" s="179">
        <v>-7.1586427775973682E-3</v>
      </c>
      <c r="AN23" s="180">
        <v>3.9647200993115916E-2</v>
      </c>
    </row>
    <row r="24" spans="1:40" ht="12.75" customHeight="1" thickBot="1" x14ac:dyDescent="0.25">
      <c r="A24" s="8"/>
      <c r="B24" s="188"/>
      <c r="D24" s="188"/>
      <c r="F24" s="188"/>
      <c r="H24" s="188"/>
      <c r="I24" s="1"/>
      <c r="J24" s="189"/>
      <c r="L24" s="188"/>
      <c r="M24" s="188"/>
      <c r="P24" s="188"/>
      <c r="R24" s="188"/>
      <c r="S24" s="1"/>
      <c r="T24" s="189"/>
      <c r="W24" s="154"/>
      <c r="AD24" s="189"/>
      <c r="AN24" s="189"/>
    </row>
    <row r="25" spans="1:40" ht="12.75" customHeight="1" x14ac:dyDescent="0.2">
      <c r="A25" s="3"/>
      <c r="I25" s="1"/>
      <c r="S25" s="1"/>
      <c r="W25" s="154"/>
    </row>
    <row r="26" spans="1:40" ht="12.75" customHeight="1" x14ac:dyDescent="0.2">
      <c r="A26" s="3"/>
      <c r="I26" s="1"/>
      <c r="S26" s="1"/>
      <c r="W26" s="154"/>
    </row>
    <row r="27" spans="1:40" ht="27.75" customHeight="1" x14ac:dyDescent="0.2">
      <c r="A27" s="363" t="s">
        <v>173</v>
      </c>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row>
    <row r="28" spans="1:40" ht="12.75" customHeight="1" x14ac:dyDescent="0.2">
      <c r="A28" s="364" t="s">
        <v>174</v>
      </c>
      <c r="B28" s="364"/>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row>
    <row r="29" spans="1:40" ht="12.75" customHeight="1" x14ac:dyDescent="0.2">
      <c r="A29" s="364" t="s">
        <v>175</v>
      </c>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row>
    <row r="33" spans="2:20" x14ac:dyDescent="0.2">
      <c r="B33" s="190"/>
      <c r="D33" s="190"/>
      <c r="F33" s="190"/>
      <c r="H33" s="190"/>
      <c r="J33" s="190"/>
      <c r="L33" s="190"/>
      <c r="N33" s="190"/>
      <c r="P33" s="190"/>
      <c r="R33" s="190"/>
      <c r="T33" s="190"/>
    </row>
    <row r="34" spans="2:20" x14ac:dyDescent="0.2">
      <c r="B34" s="190"/>
      <c r="D34" s="190"/>
      <c r="F34" s="190"/>
      <c r="H34" s="190"/>
      <c r="J34" s="190"/>
      <c r="L34" s="190"/>
      <c r="N34" s="190"/>
      <c r="P34" s="190"/>
      <c r="R34" s="190"/>
      <c r="T34" s="190"/>
    </row>
    <row r="35" spans="2:20" x14ac:dyDescent="0.2">
      <c r="B35" s="190"/>
      <c r="D35" s="190"/>
      <c r="F35" s="190"/>
      <c r="H35" s="190"/>
      <c r="J35" s="190"/>
      <c r="L35" s="190"/>
      <c r="N35" s="190"/>
      <c r="P35" s="190"/>
      <c r="R35" s="190"/>
      <c r="T35" s="190"/>
    </row>
    <row r="36" spans="2:20" x14ac:dyDescent="0.2">
      <c r="B36" s="190"/>
      <c r="D36" s="190"/>
      <c r="F36" s="190"/>
      <c r="H36" s="190"/>
      <c r="J36" s="190"/>
      <c r="L36" s="190"/>
      <c r="N36" s="190"/>
      <c r="P36" s="190"/>
      <c r="R36" s="190"/>
      <c r="T36" s="190"/>
    </row>
    <row r="37" spans="2:20" x14ac:dyDescent="0.2">
      <c r="B37" s="190"/>
      <c r="D37" s="190"/>
      <c r="F37" s="190"/>
      <c r="H37" s="190"/>
      <c r="J37" s="190"/>
      <c r="L37" s="190"/>
      <c r="N37" s="190"/>
      <c r="P37" s="190"/>
      <c r="R37" s="190"/>
      <c r="T37" s="190"/>
    </row>
    <row r="40" spans="2:20" x14ac:dyDescent="0.2">
      <c r="B40" s="190"/>
      <c r="D40" s="190"/>
      <c r="F40" s="190"/>
      <c r="H40" s="190"/>
      <c r="J40" s="190"/>
      <c r="L40" s="190"/>
      <c r="N40" s="190"/>
      <c r="P40" s="190"/>
      <c r="R40" s="190"/>
      <c r="T40" s="190"/>
    </row>
    <row r="41" spans="2:20" x14ac:dyDescent="0.2">
      <c r="B41" s="190"/>
      <c r="D41" s="190"/>
      <c r="F41" s="190"/>
      <c r="H41" s="190"/>
      <c r="J41" s="190"/>
      <c r="L41" s="190"/>
      <c r="N41" s="190"/>
      <c r="P41" s="190"/>
      <c r="R41" s="190"/>
      <c r="T41" s="190"/>
    </row>
    <row r="42" spans="2:20" x14ac:dyDescent="0.2">
      <c r="B42" s="190"/>
      <c r="D42" s="190"/>
      <c r="F42" s="190"/>
      <c r="H42" s="190"/>
      <c r="J42" s="190"/>
      <c r="L42" s="190"/>
      <c r="N42" s="190"/>
      <c r="P42" s="190"/>
      <c r="R42" s="190"/>
      <c r="T42" s="190"/>
    </row>
    <row r="43" spans="2:20" x14ac:dyDescent="0.2">
      <c r="B43" s="190"/>
      <c r="D43" s="190"/>
      <c r="F43" s="190"/>
      <c r="H43" s="190"/>
      <c r="J43" s="190"/>
      <c r="L43" s="190"/>
      <c r="N43" s="190"/>
      <c r="P43" s="190"/>
      <c r="R43" s="190"/>
      <c r="T43" s="190"/>
    </row>
    <row r="44" spans="2:20" x14ac:dyDescent="0.2">
      <c r="B44" s="190"/>
      <c r="D44" s="190"/>
      <c r="F44" s="190"/>
      <c r="H44" s="190"/>
      <c r="J44" s="190"/>
      <c r="L44" s="190"/>
      <c r="N44" s="190"/>
      <c r="P44" s="190"/>
      <c r="R44" s="190"/>
      <c r="T44" s="190"/>
    </row>
    <row r="47" spans="2:20" x14ac:dyDescent="0.2">
      <c r="B47" s="190"/>
      <c r="D47" s="190"/>
      <c r="F47" s="190"/>
      <c r="H47" s="190"/>
      <c r="J47" s="190"/>
      <c r="L47" s="190"/>
      <c r="N47" s="190"/>
      <c r="P47" s="190"/>
      <c r="R47" s="190"/>
      <c r="T47" s="190"/>
    </row>
    <row r="48" spans="2:20" x14ac:dyDescent="0.2">
      <c r="B48" s="190"/>
      <c r="D48" s="190"/>
      <c r="F48" s="190"/>
      <c r="H48" s="190"/>
      <c r="J48" s="190"/>
      <c r="L48" s="190"/>
      <c r="N48" s="190"/>
      <c r="P48" s="190"/>
      <c r="R48" s="190"/>
      <c r="T48" s="190"/>
    </row>
    <row r="49" spans="2:20" x14ac:dyDescent="0.2">
      <c r="B49" s="190"/>
      <c r="D49" s="190"/>
      <c r="F49" s="190"/>
      <c r="H49" s="190"/>
      <c r="J49" s="190"/>
      <c r="L49" s="190"/>
      <c r="N49" s="190"/>
      <c r="P49" s="190"/>
      <c r="R49" s="190"/>
      <c r="T49" s="190"/>
    </row>
    <row r="50" spans="2:20" x14ac:dyDescent="0.2">
      <c r="B50" s="190"/>
      <c r="D50" s="190"/>
      <c r="F50" s="190"/>
      <c r="H50" s="190"/>
      <c r="J50" s="190"/>
      <c r="L50" s="190"/>
      <c r="N50" s="190"/>
      <c r="P50" s="190"/>
      <c r="R50" s="190"/>
      <c r="T50" s="190"/>
    </row>
    <row r="51" spans="2:20" x14ac:dyDescent="0.2">
      <c r="B51" s="190"/>
      <c r="D51" s="190"/>
      <c r="F51" s="190"/>
      <c r="H51" s="190"/>
      <c r="J51" s="190"/>
      <c r="L51" s="190"/>
      <c r="N51" s="190"/>
      <c r="P51" s="190"/>
      <c r="R51" s="190"/>
      <c r="T51" s="190"/>
    </row>
    <row r="54" spans="2:20" x14ac:dyDescent="0.2">
      <c r="B54" s="190"/>
      <c r="D54" s="190"/>
      <c r="F54" s="190"/>
      <c r="H54" s="190"/>
      <c r="J54" s="190"/>
      <c r="L54" s="190"/>
      <c r="N54" s="190"/>
      <c r="P54" s="190"/>
      <c r="R54" s="190"/>
      <c r="T54" s="190"/>
    </row>
    <row r="55" spans="2:20" x14ac:dyDescent="0.2">
      <c r="B55" s="190"/>
      <c r="D55" s="190"/>
      <c r="F55" s="190"/>
      <c r="H55" s="190"/>
      <c r="J55" s="190"/>
      <c r="L55" s="190"/>
      <c r="N55" s="190"/>
      <c r="P55" s="190"/>
      <c r="R55" s="190"/>
      <c r="T55" s="190"/>
    </row>
    <row r="56" spans="2:20" x14ac:dyDescent="0.2">
      <c r="B56" s="190"/>
      <c r="D56" s="190"/>
      <c r="F56" s="190"/>
      <c r="H56" s="190"/>
      <c r="J56" s="190"/>
      <c r="L56" s="190"/>
      <c r="N56" s="190"/>
      <c r="P56" s="190"/>
      <c r="R56" s="190"/>
      <c r="T56" s="190"/>
    </row>
    <row r="57" spans="2:20" x14ac:dyDescent="0.2">
      <c r="B57" s="190"/>
      <c r="D57" s="190"/>
      <c r="F57" s="190"/>
      <c r="H57" s="190"/>
      <c r="J57" s="190"/>
      <c r="L57" s="190"/>
      <c r="N57" s="190"/>
      <c r="P57" s="190"/>
      <c r="R57" s="190"/>
      <c r="T57" s="190"/>
    </row>
    <row r="58" spans="2:20" x14ac:dyDescent="0.2">
      <c r="B58" s="190"/>
      <c r="D58" s="190"/>
      <c r="F58" s="190"/>
      <c r="H58" s="190"/>
      <c r="J58" s="190"/>
      <c r="L58" s="190"/>
      <c r="N58" s="190"/>
      <c r="P58" s="190"/>
      <c r="R58" s="190"/>
      <c r="T58" s="190"/>
    </row>
  </sheetData>
  <mergeCells count="11">
    <mergeCell ref="AF5:AL5"/>
    <mergeCell ref="AF3:AN3"/>
    <mergeCell ref="A27:AN27"/>
    <mergeCell ref="A28:AN28"/>
    <mergeCell ref="A29:AN29"/>
    <mergeCell ref="B3:J3"/>
    <mergeCell ref="L3:T3"/>
    <mergeCell ref="B5:H5"/>
    <mergeCell ref="L5:R5"/>
    <mergeCell ref="V5:AB5"/>
    <mergeCell ref="V3:AD3"/>
  </mergeCells>
  <printOptions horizontalCentered="1"/>
  <pageMargins left="0.7" right="0.7" top="1" bottom="0.75" header="0.3" footer="0.3"/>
  <pageSetup scale="53" orientation="landscape" r:id="rId1"/>
  <headerFooter alignWithMargins="0">
    <oddFooter>&amp;C&amp;8PTC Investor Relations
investor@ptc.com</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AT36"/>
  <sheetViews>
    <sheetView zoomScale="90" zoomScaleNormal="90" workbookViewId="0">
      <pane xSplit="1" topLeftCell="B1" activePane="topRight" state="frozen"/>
      <selection activeCell="AP15" sqref="AP15"/>
      <selection pane="topRight" activeCell="AW6" sqref="AW6"/>
    </sheetView>
  </sheetViews>
  <sheetFormatPr defaultColWidth="9.140625" defaultRowHeight="12.75" outlineLevelCol="1" x14ac:dyDescent="0.2"/>
  <cols>
    <col min="1" max="1" width="44" style="1" customWidth="1"/>
    <col min="2" max="2" width="11" style="1" customWidth="1"/>
    <col min="3" max="3" width="1.140625" style="1" customWidth="1"/>
    <col min="4" max="4" width="11" style="1" customWidth="1"/>
    <col min="5" max="5" width="1.140625" style="1" customWidth="1"/>
    <col min="6" max="6" width="11" style="1" customWidth="1"/>
    <col min="7" max="7" width="1.140625" style="1" customWidth="1"/>
    <col min="8" max="8" width="9.85546875" style="1" hidden="1" customWidth="1" outlineLevel="1"/>
    <col min="9" max="9" width="1.140625" style="1" hidden="1" customWidth="1" outlineLevel="1"/>
    <col min="10" max="10" width="10.140625" style="154" hidden="1" customWidth="1" outlineLevel="1"/>
    <col min="11" max="11" width="1.140625" style="1" hidden="1" customWidth="1" outlineLevel="1"/>
    <col min="12" max="12" width="9.42578125" style="1" hidden="1" customWidth="1" outlineLevel="1"/>
    <col min="13" max="13" width="1.140625" style="1" hidden="1" customWidth="1" outlineLevel="1"/>
    <col min="14" max="14" width="9.85546875" style="1" hidden="1" customWidth="1" outlineLevel="1"/>
    <col min="15" max="15" width="1.140625" style="155" hidden="1" customWidth="1" outlineLevel="1"/>
    <col min="16" max="16" width="11" style="1" customWidth="1" collapsed="1"/>
    <col min="17" max="17" width="1.140625" style="1" customWidth="1"/>
    <col min="18" max="18" width="9.85546875" style="1" hidden="1" customWidth="1" outlineLevel="1"/>
    <col min="19" max="19" width="1.140625" style="1" hidden="1" customWidth="1" outlineLevel="1"/>
    <col min="20" max="20" width="9.85546875" style="1" hidden="1" customWidth="1" outlineLevel="1"/>
    <col min="21" max="21" width="1.140625" style="1" hidden="1" customWidth="1" outlineLevel="1"/>
    <col min="22" max="22" width="9.85546875" style="1" hidden="1" customWidth="1" outlineLevel="1"/>
    <col min="23" max="23" width="1.140625" style="1" hidden="1" customWidth="1" outlineLevel="1"/>
    <col min="24" max="24" width="9.85546875" style="1" hidden="1" customWidth="1" outlineLevel="1"/>
    <col min="25" max="25" width="1.140625" style="155" hidden="1" customWidth="1" outlineLevel="1"/>
    <col min="26" max="26" width="11" style="1" customWidth="1" collapsed="1"/>
    <col min="27" max="27" width="1.28515625" style="1" customWidth="1"/>
    <col min="28" max="28" width="9.85546875" style="1" customWidth="1" outlineLevel="1"/>
    <col min="29" max="29" width="1.28515625" style="1" customWidth="1" outlineLevel="1"/>
    <col min="30" max="30" width="9.85546875" style="1" customWidth="1" outlineLevel="1"/>
    <col min="31" max="31" width="1.28515625" style="1" customWidth="1" outlineLevel="1"/>
    <col min="32" max="32" width="9.85546875" style="1" customWidth="1" outlineLevel="1"/>
    <col min="33" max="33" width="1.28515625" style="1" customWidth="1" outlineLevel="1"/>
    <col min="34" max="34" width="9.85546875" style="1" customWidth="1" outlineLevel="1"/>
    <col min="35" max="35" width="1.28515625" style="1" customWidth="1" outlineLevel="1"/>
    <col min="36" max="36" width="11" style="1" customWidth="1"/>
    <col min="37" max="37" width="1" style="1" customWidth="1"/>
    <col min="38" max="38" width="9.85546875" style="1" customWidth="1" outlineLevel="1"/>
    <col min="39" max="39" width="1" style="1" customWidth="1" outlineLevel="1"/>
    <col min="40" max="40" width="9.85546875" style="1" customWidth="1" outlineLevel="1"/>
    <col min="41" max="41" width="1" style="1" customWidth="1" outlineLevel="1"/>
    <col min="42" max="42" width="9.85546875" style="1" customWidth="1" outlineLevel="1"/>
    <col min="43" max="43" width="1" style="1" customWidth="1" outlineLevel="1"/>
    <col min="44" max="44" width="9.85546875" style="1" customWidth="1" outlineLevel="1"/>
    <col min="45" max="45" width="1" style="1" customWidth="1" outlineLevel="1"/>
    <col min="46" max="46" width="10.85546875" style="1" customWidth="1"/>
    <col min="47" max="16384" width="9.140625" style="1"/>
  </cols>
  <sheetData>
    <row r="1" spans="1:46" ht="12.75" customHeight="1" x14ac:dyDescent="0.2">
      <c r="B1" s="4"/>
      <c r="C1" s="4"/>
      <c r="D1" s="4"/>
      <c r="E1" s="4"/>
      <c r="F1" s="4"/>
      <c r="G1" s="4"/>
      <c r="H1" s="4"/>
      <c r="I1" s="4"/>
      <c r="J1" s="4"/>
      <c r="K1" s="4"/>
      <c r="L1" s="4"/>
      <c r="M1" s="4"/>
      <c r="N1" s="4"/>
      <c r="O1" s="4"/>
      <c r="P1" s="4"/>
      <c r="Q1" s="4"/>
      <c r="R1" s="4"/>
      <c r="S1" s="4"/>
      <c r="T1" s="4"/>
      <c r="U1" s="4"/>
      <c r="V1" s="4"/>
      <c r="W1" s="4"/>
      <c r="X1" s="4"/>
      <c r="Y1" s="4"/>
      <c r="Z1" s="4"/>
    </row>
    <row r="2" spans="1:46" ht="12.75" customHeight="1" thickBot="1" x14ac:dyDescent="0.25">
      <c r="J2" s="1"/>
      <c r="O2" s="1"/>
      <c r="Y2" s="1"/>
    </row>
    <row r="3" spans="1:46" s="3" customFormat="1" ht="12.75" customHeight="1" thickBot="1" x14ac:dyDescent="0.25">
      <c r="B3" s="26" t="s">
        <v>6</v>
      </c>
      <c r="D3" s="26" t="s">
        <v>5</v>
      </c>
      <c r="F3" s="26" t="s">
        <v>4</v>
      </c>
      <c r="H3" s="359" t="s">
        <v>3</v>
      </c>
      <c r="I3" s="360"/>
      <c r="J3" s="360"/>
      <c r="K3" s="360"/>
      <c r="L3" s="360"/>
      <c r="M3" s="360"/>
      <c r="N3" s="360"/>
      <c r="O3" s="360"/>
      <c r="P3" s="361"/>
      <c r="R3" s="359" t="s">
        <v>2</v>
      </c>
      <c r="S3" s="360"/>
      <c r="T3" s="360"/>
      <c r="U3" s="360"/>
      <c r="V3" s="360"/>
      <c r="W3" s="360"/>
      <c r="X3" s="360"/>
      <c r="Y3" s="360"/>
      <c r="Z3" s="361"/>
      <c r="AB3" s="359" t="s">
        <v>140</v>
      </c>
      <c r="AC3" s="360"/>
      <c r="AD3" s="360"/>
      <c r="AE3" s="360"/>
      <c r="AF3" s="360"/>
      <c r="AG3" s="360"/>
      <c r="AH3" s="360"/>
      <c r="AI3" s="360"/>
      <c r="AJ3" s="361"/>
      <c r="AL3" s="351" t="s">
        <v>210</v>
      </c>
      <c r="AM3" s="352"/>
      <c r="AN3" s="352"/>
      <c r="AO3" s="352"/>
      <c r="AP3" s="352"/>
      <c r="AQ3" s="352"/>
      <c r="AR3" s="352"/>
      <c r="AS3" s="352"/>
      <c r="AT3" s="353"/>
    </row>
    <row r="4" spans="1:46" s="3" customFormat="1" ht="12.75" customHeight="1" thickBot="1" x14ac:dyDescent="0.25">
      <c r="AL4" s="249"/>
      <c r="AM4" s="249"/>
      <c r="AN4" s="249"/>
      <c r="AO4" s="249"/>
      <c r="AP4" s="249"/>
      <c r="AQ4" s="70"/>
      <c r="AR4" s="70"/>
    </row>
    <row r="5" spans="1:46" s="3" customFormat="1" ht="12.75" customHeight="1" x14ac:dyDescent="0.2">
      <c r="A5" s="16" t="s">
        <v>202</v>
      </c>
      <c r="B5" s="9" t="s">
        <v>1</v>
      </c>
      <c r="D5" s="9" t="s">
        <v>1</v>
      </c>
      <c r="F5" s="9" t="s">
        <v>1</v>
      </c>
      <c r="H5" s="362" t="s">
        <v>0</v>
      </c>
      <c r="I5" s="362"/>
      <c r="J5" s="362"/>
      <c r="K5" s="362"/>
      <c r="L5" s="362"/>
      <c r="M5" s="362"/>
      <c r="N5" s="362"/>
      <c r="P5" s="9" t="s">
        <v>1</v>
      </c>
      <c r="R5" s="362" t="s">
        <v>0</v>
      </c>
      <c r="S5" s="362"/>
      <c r="T5" s="362"/>
      <c r="U5" s="362"/>
      <c r="V5" s="362"/>
      <c r="W5" s="362"/>
      <c r="X5" s="362"/>
      <c r="Z5" s="9" t="s">
        <v>1</v>
      </c>
      <c r="AB5" s="362" t="s">
        <v>0</v>
      </c>
      <c r="AC5" s="362"/>
      <c r="AD5" s="362"/>
      <c r="AE5" s="362"/>
      <c r="AF5" s="362"/>
      <c r="AG5" s="362"/>
      <c r="AH5" s="362"/>
      <c r="AJ5" s="9" t="s">
        <v>1</v>
      </c>
      <c r="AL5" s="350" t="s">
        <v>0</v>
      </c>
      <c r="AM5" s="350"/>
      <c r="AN5" s="350"/>
      <c r="AO5" s="350"/>
      <c r="AP5" s="350"/>
      <c r="AQ5" s="350"/>
      <c r="AR5" s="350"/>
      <c r="AT5" s="9" t="s">
        <v>1</v>
      </c>
    </row>
    <row r="6" spans="1:46" s="2" customFormat="1" ht="12.75" customHeight="1" x14ac:dyDescent="0.2">
      <c r="A6" s="5"/>
      <c r="B6" s="11">
        <v>40816</v>
      </c>
      <c r="D6" s="11">
        <v>41182</v>
      </c>
      <c r="F6" s="11">
        <v>41547</v>
      </c>
      <c r="H6" s="10">
        <v>41636</v>
      </c>
      <c r="J6" s="10">
        <v>41727</v>
      </c>
      <c r="L6" s="10">
        <v>41818</v>
      </c>
      <c r="N6" s="10">
        <v>41912</v>
      </c>
      <c r="P6" s="11">
        <v>41912</v>
      </c>
      <c r="R6" s="10">
        <v>42007</v>
      </c>
      <c r="S6" s="12"/>
      <c r="T6" s="10">
        <v>42098</v>
      </c>
      <c r="V6" s="10">
        <v>42189</v>
      </c>
      <c r="X6" s="10">
        <v>42277</v>
      </c>
      <c r="Z6" s="11">
        <v>42277</v>
      </c>
      <c r="AB6" s="10">
        <v>42371</v>
      </c>
      <c r="AC6" s="12"/>
      <c r="AD6" s="10">
        <v>42462</v>
      </c>
      <c r="AF6" s="10">
        <v>42553</v>
      </c>
      <c r="AH6" s="10">
        <v>42643</v>
      </c>
      <c r="AJ6" s="11">
        <v>42643</v>
      </c>
      <c r="AL6" s="275">
        <v>42735</v>
      </c>
      <c r="AM6" s="274"/>
      <c r="AN6" s="275">
        <v>42826</v>
      </c>
      <c r="AO6" s="274"/>
      <c r="AP6" s="275">
        <v>42917</v>
      </c>
      <c r="AQ6" s="76"/>
      <c r="AR6" s="275">
        <v>43008</v>
      </c>
      <c r="AT6" s="11">
        <v>42643</v>
      </c>
    </row>
    <row r="7" spans="1:46" s="140" customFormat="1" ht="12.75" customHeight="1" x14ac:dyDescent="0.2">
      <c r="A7" s="13"/>
      <c r="B7" s="178"/>
      <c r="D7" s="178"/>
      <c r="E7" s="176"/>
      <c r="F7" s="178"/>
      <c r="G7" s="176"/>
      <c r="H7" s="176"/>
      <c r="I7" s="176"/>
      <c r="J7" s="176"/>
      <c r="K7" s="176"/>
      <c r="L7" s="177"/>
      <c r="M7" s="176"/>
      <c r="N7" s="177"/>
      <c r="O7" s="176"/>
      <c r="P7" s="178"/>
      <c r="Q7" s="176"/>
      <c r="R7" s="176"/>
      <c r="S7" s="176"/>
      <c r="T7" s="177"/>
      <c r="U7" s="176"/>
      <c r="V7" s="177"/>
      <c r="W7" s="176"/>
      <c r="X7" s="177"/>
      <c r="Y7" s="176"/>
      <c r="Z7" s="178"/>
      <c r="AB7" s="176"/>
      <c r="AC7" s="176"/>
      <c r="AD7" s="176"/>
      <c r="AH7" s="177"/>
      <c r="AJ7" s="178"/>
      <c r="AT7" s="178"/>
    </row>
    <row r="8" spans="1:46" s="140" customFormat="1" ht="12.75" customHeight="1" x14ac:dyDescent="0.2">
      <c r="A8" s="5" t="s">
        <v>176</v>
      </c>
      <c r="B8" s="192">
        <v>0.99377223940859516</v>
      </c>
      <c r="C8" s="146"/>
      <c r="D8" s="192">
        <v>0.94092641256174581</v>
      </c>
      <c r="E8" s="191"/>
      <c r="F8" s="192">
        <v>0.99</v>
      </c>
      <c r="G8" s="191"/>
      <c r="H8" s="193">
        <v>1.0041528759662985</v>
      </c>
      <c r="I8" s="191"/>
      <c r="J8" s="193">
        <v>1.0277410073595075</v>
      </c>
      <c r="K8" s="191"/>
      <c r="L8" s="193">
        <v>1.1132432139165396</v>
      </c>
      <c r="M8" s="191"/>
      <c r="N8" s="193">
        <v>1.1144289284554454</v>
      </c>
      <c r="O8" s="191"/>
      <c r="P8" s="192">
        <v>1.1144289284554454</v>
      </c>
      <c r="Q8" s="191"/>
      <c r="R8" s="193">
        <v>1.1076965390271556</v>
      </c>
      <c r="S8" s="191"/>
      <c r="T8" s="193">
        <v>1.1026828012211882</v>
      </c>
      <c r="U8" s="191"/>
      <c r="V8" s="193">
        <v>1.0208216452570029</v>
      </c>
      <c r="W8" s="191"/>
      <c r="X8" s="193">
        <v>1.0395694592685014</v>
      </c>
      <c r="Y8" s="191"/>
      <c r="Z8" s="192">
        <v>1.0395694592685014</v>
      </c>
      <c r="AB8" s="193">
        <v>1.0321226372935475</v>
      </c>
      <c r="AC8" s="244"/>
      <c r="AD8" s="193">
        <v>1.0371162836643342</v>
      </c>
      <c r="AF8" s="193">
        <v>1.0893020886638873</v>
      </c>
      <c r="AH8" s="193">
        <v>1.1375649353978363</v>
      </c>
      <c r="AJ8" s="192">
        <v>1.1375649353978363</v>
      </c>
      <c r="AL8" s="193">
        <v>1.1683749518919437</v>
      </c>
      <c r="AN8" s="193">
        <v>1.1925446039091097</v>
      </c>
      <c r="AP8" s="193">
        <v>1.1573669609359596</v>
      </c>
      <c r="AR8" s="193">
        <v>1.1705777561504922</v>
      </c>
      <c r="AT8" s="192">
        <v>1.1705777561504922</v>
      </c>
    </row>
    <row r="9" spans="1:46" s="140" customFormat="1" ht="12.75" customHeight="1" x14ac:dyDescent="0.2">
      <c r="A9" s="7"/>
      <c r="B9" s="194"/>
      <c r="C9" s="146"/>
      <c r="D9" s="194"/>
      <c r="E9" s="184"/>
      <c r="F9" s="194"/>
      <c r="G9" s="184"/>
      <c r="H9" s="184"/>
      <c r="I9" s="184"/>
      <c r="J9" s="184"/>
      <c r="K9" s="184"/>
      <c r="L9" s="184"/>
      <c r="M9" s="184"/>
      <c r="N9" s="184"/>
      <c r="O9" s="184"/>
      <c r="P9" s="194"/>
      <c r="Q9" s="184"/>
      <c r="R9" s="184"/>
      <c r="S9" s="184"/>
      <c r="T9" s="184"/>
      <c r="U9" s="184"/>
      <c r="V9" s="184"/>
      <c r="W9" s="184"/>
      <c r="X9" s="184"/>
      <c r="Y9" s="184"/>
      <c r="Z9" s="194"/>
      <c r="AB9" s="184"/>
      <c r="AC9" s="184"/>
      <c r="AD9" s="184"/>
      <c r="AE9" s="198"/>
      <c r="AF9" s="184"/>
      <c r="AH9" s="184"/>
      <c r="AJ9" s="194"/>
      <c r="AL9" s="184"/>
      <c r="AN9" s="184"/>
      <c r="AP9" s="184"/>
      <c r="AR9" s="184"/>
      <c r="AT9" s="194"/>
    </row>
    <row r="10" spans="1:46" s="154" customFormat="1" ht="12.75" customHeight="1" x14ac:dyDescent="0.2">
      <c r="A10" s="5" t="s">
        <v>177</v>
      </c>
      <c r="B10" s="183"/>
      <c r="D10" s="183"/>
      <c r="E10" s="195"/>
      <c r="F10" s="183"/>
      <c r="G10" s="195"/>
      <c r="H10" s="195"/>
      <c r="I10" s="195"/>
      <c r="J10" s="195"/>
      <c r="K10" s="195"/>
      <c r="L10" s="195"/>
      <c r="M10" s="195"/>
      <c r="N10" s="195"/>
      <c r="O10" s="195"/>
      <c r="P10" s="183"/>
      <c r="Q10" s="195"/>
      <c r="R10" s="195"/>
      <c r="S10" s="195"/>
      <c r="T10" s="195"/>
      <c r="U10" s="195"/>
      <c r="V10" s="195"/>
      <c r="W10" s="195"/>
      <c r="X10" s="195"/>
      <c r="Y10" s="195"/>
      <c r="Z10" s="183"/>
      <c r="AB10" s="195"/>
      <c r="AC10" s="195"/>
      <c r="AD10" s="195"/>
      <c r="AF10" s="195"/>
      <c r="AH10" s="195"/>
      <c r="AJ10" s="183"/>
      <c r="AL10" s="195"/>
      <c r="AN10" s="195"/>
      <c r="AP10" s="195"/>
      <c r="AR10" s="195"/>
      <c r="AT10" s="183"/>
    </row>
    <row r="11" spans="1:46" s="154" customFormat="1" ht="12.75" customHeight="1" x14ac:dyDescent="0.2">
      <c r="A11" s="15" t="s">
        <v>178</v>
      </c>
      <c r="B11" s="180">
        <v>0.77100000000000002</v>
      </c>
      <c r="D11" s="180">
        <v>0.77300000000000002</v>
      </c>
      <c r="E11" s="195"/>
      <c r="F11" s="180">
        <v>0.77400000000000002</v>
      </c>
      <c r="G11" s="195"/>
      <c r="H11" s="179">
        <v>0.77700000000000002</v>
      </c>
      <c r="I11" s="195"/>
      <c r="J11" s="179">
        <v>0.78100000000000003</v>
      </c>
      <c r="K11" s="195"/>
      <c r="L11" s="179">
        <v>0.77</v>
      </c>
      <c r="M11" s="195"/>
      <c r="N11" s="179">
        <v>0.78100000000000003</v>
      </c>
      <c r="O11" s="195"/>
      <c r="P11" s="180">
        <v>0.77700000000000002</v>
      </c>
      <c r="Q11" s="195"/>
      <c r="R11" s="179">
        <v>0.76607999999999998</v>
      </c>
      <c r="S11" s="195"/>
      <c r="T11" s="179">
        <v>0.78</v>
      </c>
      <c r="U11" s="195"/>
      <c r="V11" s="179">
        <v>0.77900000000000003</v>
      </c>
      <c r="W11" s="195"/>
      <c r="X11" s="179">
        <v>0.75551999999999997</v>
      </c>
      <c r="Y11" s="195"/>
      <c r="Z11" s="180">
        <v>0.76907000000000003</v>
      </c>
      <c r="AB11" s="179">
        <v>0.76684779637313527</v>
      </c>
      <c r="AC11" s="243"/>
      <c r="AD11" s="179">
        <v>0.74498799362984136</v>
      </c>
      <c r="AF11" s="179">
        <v>0.74845947265613555</v>
      </c>
      <c r="AH11" s="179">
        <v>0.74107609599901947</v>
      </c>
      <c r="AJ11" s="180">
        <v>0.74928365516191575</v>
      </c>
      <c r="AL11" s="179">
        <v>0.76007663323448471</v>
      </c>
      <c r="AN11" s="328">
        <v>0.74970996731782902</v>
      </c>
      <c r="AP11" s="328">
        <v>0.73277525486696793</v>
      </c>
      <c r="AR11" s="328">
        <v>0.73231390289011433</v>
      </c>
      <c r="AT11" s="180">
        <v>0.74229422663142974</v>
      </c>
    </row>
    <row r="12" spans="1:46" s="154" customFormat="1" ht="12.75" customHeight="1" x14ac:dyDescent="0.2">
      <c r="A12" s="15" t="s">
        <v>179</v>
      </c>
      <c r="B12" s="182">
        <v>0.22900000000000001</v>
      </c>
      <c r="D12" s="182">
        <v>0.22700000000000001</v>
      </c>
      <c r="E12" s="195"/>
      <c r="F12" s="182">
        <v>0.22600000000000001</v>
      </c>
      <c r="G12" s="195"/>
      <c r="H12" s="181">
        <v>0.223</v>
      </c>
      <c r="I12" s="195"/>
      <c r="J12" s="181">
        <v>0.219</v>
      </c>
      <c r="K12" s="195"/>
      <c r="L12" s="181">
        <v>0.23</v>
      </c>
      <c r="M12" s="195"/>
      <c r="N12" s="181">
        <v>0.219</v>
      </c>
      <c r="O12" s="195"/>
      <c r="P12" s="182">
        <v>0.223</v>
      </c>
      <c r="Q12" s="195"/>
      <c r="R12" s="181">
        <v>0.23391000000000001</v>
      </c>
      <c r="S12" s="195"/>
      <c r="T12" s="181">
        <v>0.22</v>
      </c>
      <c r="U12" s="195"/>
      <c r="V12" s="181">
        <v>0.221</v>
      </c>
      <c r="W12" s="195"/>
      <c r="X12" s="181">
        <v>0.24446999999999999</v>
      </c>
      <c r="Y12" s="195"/>
      <c r="Z12" s="182">
        <v>0.23091999999999999</v>
      </c>
      <c r="AB12" s="181">
        <v>0.23315220362686467</v>
      </c>
      <c r="AC12" s="243"/>
      <c r="AD12" s="181">
        <v>0.25501200637015864</v>
      </c>
      <c r="AF12" s="181">
        <v>0.2515405273438644</v>
      </c>
      <c r="AH12" s="181">
        <v>0.2589239040009807</v>
      </c>
      <c r="AJ12" s="182">
        <v>0.25071634483808425</v>
      </c>
      <c r="AL12" s="181">
        <v>0.23992336676551512</v>
      </c>
      <c r="AN12" s="329">
        <v>0.25029003268217098</v>
      </c>
      <c r="AP12" s="329">
        <v>0.26722474513303207</v>
      </c>
      <c r="AR12" s="329">
        <v>0.26768609710988572</v>
      </c>
      <c r="AT12" s="182">
        <v>0.25770577336857037</v>
      </c>
    </row>
    <row r="13" spans="1:46" s="154" customFormat="1" ht="12.75" customHeight="1" x14ac:dyDescent="0.2">
      <c r="A13" s="196" t="s">
        <v>180</v>
      </c>
      <c r="B13" s="180">
        <v>1</v>
      </c>
      <c r="D13" s="180">
        <v>1</v>
      </c>
      <c r="E13" s="195"/>
      <c r="F13" s="180">
        <v>1</v>
      </c>
      <c r="G13" s="195"/>
      <c r="H13" s="179">
        <f>SUM(H11:H12)</f>
        <v>1</v>
      </c>
      <c r="I13" s="195"/>
      <c r="J13" s="179">
        <f>SUM(J11:J12)</f>
        <v>1</v>
      </c>
      <c r="K13" s="195"/>
      <c r="L13" s="179">
        <f>SUM(L11:L12)</f>
        <v>1</v>
      </c>
      <c r="M13" s="195"/>
      <c r="N13" s="179">
        <f>SUM(N11:N12)</f>
        <v>1</v>
      </c>
      <c r="O13" s="195"/>
      <c r="P13" s="180">
        <f>SUM(P11:P12)</f>
        <v>1</v>
      </c>
      <c r="Q13" s="195"/>
      <c r="R13" s="179">
        <f>SUM(R11:R12)</f>
        <v>0.99998999999999993</v>
      </c>
      <c r="S13" s="195"/>
      <c r="T13" s="179">
        <f>SUM(T11:T12)</f>
        <v>1</v>
      </c>
      <c r="U13" s="195"/>
      <c r="V13" s="179">
        <f>SUM(V11:V12)</f>
        <v>1</v>
      </c>
      <c r="W13" s="195"/>
      <c r="X13" s="179">
        <f>SUM(X11:X12)</f>
        <v>0.99998999999999993</v>
      </c>
      <c r="Y13" s="195"/>
      <c r="Z13" s="180">
        <f>SUM(Z11:Z12)</f>
        <v>0.99999000000000005</v>
      </c>
      <c r="AB13" s="179">
        <v>1</v>
      </c>
      <c r="AC13" s="243"/>
      <c r="AD13" s="179">
        <v>1</v>
      </c>
      <c r="AF13" s="179">
        <v>1</v>
      </c>
      <c r="AH13" s="179">
        <v>1.0000000000000002</v>
      </c>
      <c r="AJ13" s="180">
        <v>1</v>
      </c>
      <c r="AL13" s="179">
        <f>SUM(AL11:AL12)</f>
        <v>0.99999999999999978</v>
      </c>
      <c r="AN13" s="328">
        <f>SUM(AN11:AN12)</f>
        <v>1</v>
      </c>
      <c r="AP13" s="328">
        <v>1</v>
      </c>
      <c r="AR13" s="328">
        <v>1</v>
      </c>
      <c r="AT13" s="180">
        <v>1</v>
      </c>
    </row>
    <row r="14" spans="1:46" s="154" customFormat="1" ht="12.75" customHeight="1" x14ac:dyDescent="0.2">
      <c r="A14" s="196"/>
      <c r="B14" s="183"/>
      <c r="D14" s="183"/>
      <c r="E14" s="195"/>
      <c r="F14" s="183"/>
      <c r="G14" s="195"/>
      <c r="H14" s="195"/>
      <c r="I14" s="195"/>
      <c r="J14" s="195"/>
      <c r="K14" s="195"/>
      <c r="L14" s="195"/>
      <c r="M14" s="195"/>
      <c r="N14" s="195"/>
      <c r="O14" s="195"/>
      <c r="P14" s="183"/>
      <c r="Q14" s="195"/>
      <c r="R14" s="195"/>
      <c r="S14" s="195"/>
      <c r="T14" s="195"/>
      <c r="U14" s="195"/>
      <c r="V14" s="195"/>
      <c r="W14" s="195"/>
      <c r="X14" s="195"/>
      <c r="Y14" s="195"/>
      <c r="Z14" s="183"/>
      <c r="AB14" s="195"/>
      <c r="AC14" s="195"/>
      <c r="AD14" s="195"/>
      <c r="AF14" s="195"/>
      <c r="AH14" s="195"/>
      <c r="AJ14" s="183"/>
      <c r="AL14" s="195"/>
      <c r="AN14" s="330"/>
      <c r="AP14" s="330"/>
      <c r="AR14" s="330"/>
      <c r="AT14" s="183"/>
    </row>
    <row r="15" spans="1:46" s="154" customFormat="1" ht="12.75" customHeight="1" x14ac:dyDescent="0.2">
      <c r="A15" s="5" t="s">
        <v>181</v>
      </c>
      <c r="B15" s="183"/>
      <c r="D15" s="183"/>
      <c r="E15" s="195"/>
      <c r="F15" s="183"/>
      <c r="G15" s="195"/>
      <c r="H15" s="195"/>
      <c r="I15" s="195"/>
      <c r="J15" s="195"/>
      <c r="K15" s="195"/>
      <c r="L15" s="195"/>
      <c r="M15" s="195"/>
      <c r="N15" s="195"/>
      <c r="O15" s="195"/>
      <c r="P15" s="183"/>
      <c r="Q15" s="195"/>
      <c r="R15" s="195"/>
      <c r="S15" s="195"/>
      <c r="T15" s="195"/>
      <c r="U15" s="195"/>
      <c r="V15" s="195"/>
      <c r="W15" s="195"/>
      <c r="X15" s="195"/>
      <c r="Y15" s="195"/>
      <c r="Z15" s="183"/>
      <c r="AB15" s="195"/>
      <c r="AC15" s="195"/>
      <c r="AD15" s="195"/>
      <c r="AF15" s="195"/>
      <c r="AH15" s="195"/>
      <c r="AJ15" s="183"/>
      <c r="AL15" s="195"/>
      <c r="AN15" s="330"/>
      <c r="AP15" s="330"/>
      <c r="AR15" s="330"/>
      <c r="AT15" s="183"/>
    </row>
    <row r="16" spans="1:46" s="154" customFormat="1" ht="12.75" customHeight="1" x14ac:dyDescent="0.2">
      <c r="A16" s="15" t="s">
        <v>182</v>
      </c>
      <c r="B16" s="180">
        <v>0.12</v>
      </c>
      <c r="D16" s="180">
        <v>0.129</v>
      </c>
      <c r="E16" s="195"/>
      <c r="F16" s="180">
        <v>0.123</v>
      </c>
      <c r="G16" s="195"/>
      <c r="H16" s="179">
        <v>0.126</v>
      </c>
      <c r="I16" s="195"/>
      <c r="J16" s="179">
        <v>0.14799999999999999</v>
      </c>
      <c r="K16" s="195"/>
      <c r="L16" s="179">
        <v>0.127</v>
      </c>
      <c r="M16" s="195"/>
      <c r="N16" s="179">
        <v>0.14599999999999999</v>
      </c>
      <c r="O16" s="195"/>
      <c r="P16" s="180">
        <v>0.13700000000000001</v>
      </c>
      <c r="Q16" s="195"/>
      <c r="R16" s="179">
        <v>0.14199999999999999</v>
      </c>
      <c r="S16" s="195"/>
      <c r="T16" s="179">
        <v>0.125</v>
      </c>
      <c r="U16" s="195"/>
      <c r="V16" s="179">
        <v>0.129</v>
      </c>
      <c r="W16" s="195"/>
      <c r="X16" s="179">
        <v>0.14112</v>
      </c>
      <c r="Y16" s="195"/>
      <c r="Z16" s="180">
        <v>0.13613</v>
      </c>
      <c r="AA16" s="25"/>
      <c r="AB16" s="179">
        <v>0.13401251400508143</v>
      </c>
      <c r="AC16" s="243"/>
      <c r="AD16" s="179">
        <v>0.13418756674406163</v>
      </c>
      <c r="AF16" s="179">
        <v>0.14223608255927472</v>
      </c>
      <c r="AH16" s="179">
        <v>0.13445140854882176</v>
      </c>
      <c r="AJ16" s="180">
        <v>0.1378462317292474</v>
      </c>
      <c r="AL16" s="179">
        <v>0.13752642095515</v>
      </c>
      <c r="AN16" s="328">
        <v>0.13727284097040579</v>
      </c>
      <c r="AP16" s="328">
        <v>0.13368988057887082</v>
      </c>
      <c r="AR16" s="328">
        <v>0.13395291704603207</v>
      </c>
      <c r="AT16" s="180">
        <v>0.13606329924670135</v>
      </c>
    </row>
    <row r="17" spans="1:46" s="154" customFormat="1" ht="12.75" customHeight="1" x14ac:dyDescent="0.2">
      <c r="A17" s="15" t="s">
        <v>183</v>
      </c>
      <c r="B17" s="180">
        <v>0.16500000000000001</v>
      </c>
      <c r="D17" s="180">
        <v>0.17399999999999999</v>
      </c>
      <c r="E17" s="195"/>
      <c r="F17" s="180">
        <v>0.17799999999999999</v>
      </c>
      <c r="G17" s="195"/>
      <c r="H17" s="179">
        <v>0.156</v>
      </c>
      <c r="I17" s="195"/>
      <c r="J17" s="179">
        <v>0.159</v>
      </c>
      <c r="K17" s="195"/>
      <c r="L17" s="179">
        <v>0.16500000000000001</v>
      </c>
      <c r="M17" s="195"/>
      <c r="N17" s="179">
        <v>0.15</v>
      </c>
      <c r="O17" s="195"/>
      <c r="P17" s="180">
        <v>0.157</v>
      </c>
      <c r="Q17" s="195"/>
      <c r="R17" s="179">
        <v>0.17</v>
      </c>
      <c r="S17" s="195"/>
      <c r="T17" s="179">
        <v>0.20499999999999999</v>
      </c>
      <c r="U17" s="195"/>
      <c r="V17" s="179">
        <v>0.19</v>
      </c>
      <c r="W17" s="195"/>
      <c r="X17" s="179">
        <v>0.1653</v>
      </c>
      <c r="Y17" s="195"/>
      <c r="Z17" s="180">
        <v>0.18107000000000001</v>
      </c>
      <c r="AA17" s="25"/>
      <c r="AB17" s="179">
        <v>0.1728475473636506</v>
      </c>
      <c r="AC17" s="243"/>
      <c r="AD17" s="179">
        <v>0.1576268785786745</v>
      </c>
      <c r="AF17" s="179">
        <v>0.16047875798585445</v>
      </c>
      <c r="AH17" s="179">
        <v>0.16217240486563606</v>
      </c>
      <c r="AJ17" s="180">
        <v>0.16345552372186276</v>
      </c>
      <c r="AL17" s="179">
        <v>0.15406922217802038</v>
      </c>
      <c r="AN17" s="328">
        <v>0.14929965828628178</v>
      </c>
      <c r="AP17" s="328">
        <v>0.15532715590487609</v>
      </c>
      <c r="AR17" s="328">
        <v>0.14945366877328492</v>
      </c>
      <c r="AT17" s="180">
        <v>0.15472556452225922</v>
      </c>
    </row>
    <row r="18" spans="1:46" s="154" customFormat="1" ht="12.75" customHeight="1" x14ac:dyDescent="0.2">
      <c r="A18" s="15" t="s">
        <v>184</v>
      </c>
      <c r="B18" s="180">
        <v>0.19600000000000001</v>
      </c>
      <c r="D18" s="180">
        <v>0.17799999999999999</v>
      </c>
      <c r="E18" s="195"/>
      <c r="F18" s="180">
        <v>0.182</v>
      </c>
      <c r="G18" s="195"/>
      <c r="H18" s="179">
        <v>0.20100000000000001</v>
      </c>
      <c r="I18" s="195"/>
      <c r="J18" s="179">
        <v>0.17499999999999999</v>
      </c>
      <c r="K18" s="195"/>
      <c r="L18" s="179">
        <v>0.16300000000000001</v>
      </c>
      <c r="M18" s="195"/>
      <c r="N18" s="179">
        <v>0.217</v>
      </c>
      <c r="O18" s="195"/>
      <c r="P18" s="180">
        <v>0.19</v>
      </c>
      <c r="Q18" s="195"/>
      <c r="R18" s="179">
        <v>0.158</v>
      </c>
      <c r="S18" s="195"/>
      <c r="T18" s="179">
        <v>0.17</v>
      </c>
      <c r="U18" s="195"/>
      <c r="V18" s="179">
        <v>0.15</v>
      </c>
      <c r="W18" s="195"/>
      <c r="X18" s="179">
        <v>0.16492999999999999</v>
      </c>
      <c r="Y18" s="195"/>
      <c r="Z18" s="180">
        <v>0.16098000000000001</v>
      </c>
      <c r="AA18" s="25"/>
      <c r="AB18" s="179">
        <v>0.16270987301716344</v>
      </c>
      <c r="AC18" s="243"/>
      <c r="AD18" s="179">
        <v>0.1501515465785761</v>
      </c>
      <c r="AF18" s="179">
        <v>0.14141610619404232</v>
      </c>
      <c r="AH18" s="179">
        <v>0.14943651480705997</v>
      </c>
      <c r="AJ18" s="180">
        <v>0.15024682349842852</v>
      </c>
      <c r="AL18" s="179">
        <v>0.14376774440168352</v>
      </c>
      <c r="AN18" s="328">
        <v>0.15966296730115317</v>
      </c>
      <c r="AP18" s="328">
        <v>0.15226262388489789</v>
      </c>
      <c r="AR18" s="328">
        <v>0.16553348376701527</v>
      </c>
      <c r="AT18" s="180">
        <v>0.15954808692805944</v>
      </c>
    </row>
    <row r="19" spans="1:46" s="154" customFormat="1" ht="12.75" customHeight="1" x14ac:dyDescent="0.2">
      <c r="A19" s="15" t="s">
        <v>185</v>
      </c>
      <c r="B19" s="180">
        <v>0.313</v>
      </c>
      <c r="D19" s="180">
        <v>0.3</v>
      </c>
      <c r="E19" s="195"/>
      <c r="F19" s="180">
        <v>0.312</v>
      </c>
      <c r="G19" s="195"/>
      <c r="H19" s="179">
        <v>0.32400000000000001</v>
      </c>
      <c r="I19" s="195"/>
      <c r="J19" s="179">
        <v>0.32400000000000001</v>
      </c>
      <c r="K19" s="195"/>
      <c r="L19" s="179">
        <v>0.33200000000000002</v>
      </c>
      <c r="M19" s="195"/>
      <c r="N19" s="179">
        <v>0.28000000000000003</v>
      </c>
      <c r="O19" s="195"/>
      <c r="P19" s="180">
        <v>0.31</v>
      </c>
      <c r="Q19" s="195"/>
      <c r="R19" s="179">
        <v>0.307</v>
      </c>
      <c r="S19" s="195"/>
      <c r="T19" s="179">
        <v>0.3</v>
      </c>
      <c r="U19" s="195"/>
      <c r="V19" s="179">
        <v>0.32700000000000001</v>
      </c>
      <c r="W19" s="195"/>
      <c r="X19" s="179">
        <v>0.32155</v>
      </c>
      <c r="Y19" s="195"/>
      <c r="Z19" s="180">
        <v>0.31469000000000003</v>
      </c>
      <c r="AA19" s="25"/>
      <c r="AB19" s="179">
        <v>0.30830947060475472</v>
      </c>
      <c r="AC19" s="243"/>
      <c r="AD19" s="179">
        <v>0.33676062601251316</v>
      </c>
      <c r="AF19" s="179">
        <v>0.30432139212174347</v>
      </c>
      <c r="AH19" s="179">
        <v>0.30901920601314892</v>
      </c>
      <c r="AJ19" s="180">
        <v>0.31540815474357348</v>
      </c>
      <c r="AL19" s="179">
        <v>0.31346233069000168</v>
      </c>
      <c r="AN19" s="328">
        <v>0.31478908051073612</v>
      </c>
      <c r="AP19" s="328">
        <v>0.32387578604835532</v>
      </c>
      <c r="AR19" s="328">
        <v>0.32420904071528628</v>
      </c>
      <c r="AT19" s="180">
        <v>0.3201996543676946</v>
      </c>
    </row>
    <row r="20" spans="1:46" s="154" customFormat="1" ht="12.75" customHeight="1" x14ac:dyDescent="0.2">
      <c r="A20" s="15" t="s">
        <v>186</v>
      </c>
      <c r="B20" s="180">
        <v>4.5999999999999999E-2</v>
      </c>
      <c r="D20" s="180">
        <v>3.5999999999999997E-2</v>
      </c>
      <c r="E20" s="195"/>
      <c r="F20" s="180">
        <v>3.7999999999999999E-2</v>
      </c>
      <c r="G20" s="195"/>
      <c r="H20" s="179">
        <v>4.4999999999999998E-2</v>
      </c>
      <c r="I20" s="195"/>
      <c r="J20" s="179">
        <v>3.4000000000000002E-2</v>
      </c>
      <c r="K20" s="195"/>
      <c r="L20" s="179">
        <v>4.8000000000000001E-2</v>
      </c>
      <c r="M20" s="195"/>
      <c r="N20" s="179">
        <v>0.05</v>
      </c>
      <c r="O20" s="195"/>
      <c r="P20" s="180">
        <v>0.05</v>
      </c>
      <c r="Q20" s="195"/>
      <c r="R20" s="179">
        <v>5.8000000000000003E-2</v>
      </c>
      <c r="S20" s="195"/>
      <c r="T20" s="179">
        <v>0.05</v>
      </c>
      <c r="U20" s="195"/>
      <c r="V20" s="179">
        <v>4.4999999999999998E-2</v>
      </c>
      <c r="W20" s="195"/>
      <c r="X20" s="179">
        <v>4.6899999999999997E-2</v>
      </c>
      <c r="Y20" s="195"/>
      <c r="Z20" s="180">
        <v>5.0099999999999999E-2</v>
      </c>
      <c r="AA20" s="25"/>
      <c r="AB20" s="179">
        <v>5.5983726340318389E-2</v>
      </c>
      <c r="AC20" s="243"/>
      <c r="AD20" s="179">
        <v>4.9772810376400529E-2</v>
      </c>
      <c r="AF20" s="179">
        <v>4.751790959764126E-2</v>
      </c>
      <c r="AH20" s="179">
        <v>5.3705837799438973E-2</v>
      </c>
      <c r="AJ20" s="180">
        <v>5.4983656838969421E-2</v>
      </c>
      <c r="AL20" s="179">
        <v>5.2679191638455733E-2</v>
      </c>
      <c r="AN20" s="328">
        <v>5.3196629302874041E-2</v>
      </c>
      <c r="AP20" s="328">
        <v>5.3113470697092734E-2</v>
      </c>
      <c r="AR20" s="328">
        <v>5.1509096841596803E-2</v>
      </c>
      <c r="AT20" s="180">
        <v>5.3265030077798189E-2</v>
      </c>
    </row>
    <row r="21" spans="1:46" s="154" customFormat="1" ht="12.75" customHeight="1" x14ac:dyDescent="0.2">
      <c r="A21" s="15" t="s">
        <v>187</v>
      </c>
      <c r="B21" s="180">
        <v>6.9000000000000006E-2</v>
      </c>
      <c r="D21" s="180">
        <v>7.2999999999999995E-2</v>
      </c>
      <c r="E21" s="195"/>
      <c r="F21" s="180">
        <v>8.1000000000000003E-2</v>
      </c>
      <c r="G21" s="195"/>
      <c r="H21" s="179">
        <v>6.7000000000000004E-2</v>
      </c>
      <c r="I21" s="195"/>
      <c r="J21" s="179">
        <v>8.1000000000000003E-2</v>
      </c>
      <c r="K21" s="195"/>
      <c r="L21" s="179">
        <v>8.4000000000000005E-2</v>
      </c>
      <c r="M21" s="195"/>
      <c r="N21" s="179">
        <v>7.3999999999999996E-2</v>
      </c>
      <c r="O21" s="195"/>
      <c r="P21" s="180">
        <v>7.6999999999999999E-2</v>
      </c>
      <c r="Q21" s="195"/>
      <c r="R21" s="179">
        <v>7.6999999999999999E-2</v>
      </c>
      <c r="S21" s="195"/>
      <c r="T21" s="179">
        <v>7.0000000000000007E-2</v>
      </c>
      <c r="U21" s="195"/>
      <c r="V21" s="179">
        <v>6.9000000000000006E-2</v>
      </c>
      <c r="W21" s="195"/>
      <c r="X21" s="179">
        <v>7.2040000000000007E-2</v>
      </c>
      <c r="Y21" s="195"/>
      <c r="Z21" s="180">
        <v>7.2480000000000003E-2</v>
      </c>
      <c r="AA21" s="25"/>
      <c r="AB21" s="179">
        <v>7.3331103112222074E-2</v>
      </c>
      <c r="AC21" s="243"/>
      <c r="AD21" s="179">
        <v>7.7973031951109328E-2</v>
      </c>
      <c r="AF21" s="179">
        <v>9.6847581596214941E-2</v>
      </c>
      <c r="AH21" s="179">
        <v>8.2378839945796062E-2</v>
      </c>
      <c r="AJ21" s="180">
        <v>8.2235951618940539E-2</v>
      </c>
      <c r="AL21" s="179">
        <v>8.1391167421487109E-2</v>
      </c>
      <c r="AN21" s="328">
        <v>8.5489023467534675E-2</v>
      </c>
      <c r="AP21" s="328">
        <v>9.0669101533144253E-2</v>
      </c>
      <c r="AR21" s="328">
        <v>8.6360336530105691E-2</v>
      </c>
      <c r="AT21" s="180">
        <v>8.6490934810504114E-2</v>
      </c>
    </row>
    <row r="22" spans="1:46" s="154" customFormat="1" ht="12.75" customHeight="1" x14ac:dyDescent="0.2">
      <c r="A22" s="15" t="s">
        <v>9</v>
      </c>
      <c r="B22" s="182">
        <v>9.0999999999999998E-2</v>
      </c>
      <c r="D22" s="182">
        <v>0.105</v>
      </c>
      <c r="E22" s="195"/>
      <c r="F22" s="182">
        <v>8.5999999999999993E-2</v>
      </c>
      <c r="G22" s="195"/>
      <c r="H22" s="181">
        <v>7.9000000000000001E-2</v>
      </c>
      <c r="I22" s="195"/>
      <c r="J22" s="181">
        <v>7.6999999999999999E-2</v>
      </c>
      <c r="K22" s="195"/>
      <c r="L22" s="181">
        <v>8.1000000000000003E-2</v>
      </c>
      <c r="M22" s="195"/>
      <c r="N22" s="181">
        <v>8.3000000000000004E-2</v>
      </c>
      <c r="O22" s="195"/>
      <c r="P22" s="182">
        <v>0.08</v>
      </c>
      <c r="Q22" s="195"/>
      <c r="R22" s="181">
        <v>8.7999999999999995E-2</v>
      </c>
      <c r="S22" s="195"/>
      <c r="T22" s="181">
        <v>0.08</v>
      </c>
      <c r="U22" s="195"/>
      <c r="V22" s="181">
        <v>9.4E-2</v>
      </c>
      <c r="W22" s="195"/>
      <c r="X22" s="181">
        <v>8.813E-2</v>
      </c>
      <c r="Y22" s="195"/>
      <c r="Z22" s="182">
        <v>8.4519999999999998E-2</v>
      </c>
      <c r="AA22" s="25"/>
      <c r="AB22" s="181">
        <v>9.2805765556809319E-2</v>
      </c>
      <c r="AC22" s="243"/>
      <c r="AD22" s="181">
        <v>9.3527539758664999E-2</v>
      </c>
      <c r="AF22" s="181">
        <v>0.1071821699452289</v>
      </c>
      <c r="AH22" s="181">
        <v>0.1088357880200982</v>
      </c>
      <c r="AJ22" s="182">
        <v>9.5823657848977936E-2</v>
      </c>
      <c r="AL22" s="181">
        <v>0.11710392271520149</v>
      </c>
      <c r="AN22" s="329">
        <v>0.10028980016101424</v>
      </c>
      <c r="AP22" s="329">
        <v>9.1061981352762889E-2</v>
      </c>
      <c r="AR22" s="329">
        <v>8.898145632667924E-2</v>
      </c>
      <c r="AT22" s="182">
        <v>8.970743004698295E-2</v>
      </c>
    </row>
    <row r="23" spans="1:46" s="154" customFormat="1" ht="12.75" customHeight="1" x14ac:dyDescent="0.2">
      <c r="A23" s="196" t="s">
        <v>180</v>
      </c>
      <c r="B23" s="180">
        <v>1</v>
      </c>
      <c r="D23" s="180">
        <v>1</v>
      </c>
      <c r="E23" s="195"/>
      <c r="F23" s="180">
        <v>0.99999999999999989</v>
      </c>
      <c r="G23" s="195"/>
      <c r="H23" s="179">
        <f>SUM(H16:H22)</f>
        <v>0.998</v>
      </c>
      <c r="I23" s="195"/>
      <c r="J23" s="179">
        <f>SUM(J16:J22)</f>
        <v>0.998</v>
      </c>
      <c r="K23" s="195"/>
      <c r="L23" s="179">
        <f>SUM(L16:L22)</f>
        <v>1.0000000000000002</v>
      </c>
      <c r="M23" s="195"/>
      <c r="N23" s="179">
        <f>SUM(N16:N22)</f>
        <v>1</v>
      </c>
      <c r="O23" s="195"/>
      <c r="P23" s="180">
        <f>SUM(P16:P22)</f>
        <v>1.0010000000000001</v>
      </c>
      <c r="Q23" s="195"/>
      <c r="R23" s="179">
        <f>SUM(R16:R22)</f>
        <v>0.99999999999999989</v>
      </c>
      <c r="S23" s="195"/>
      <c r="T23" s="179">
        <f>SUM(T16:T22)</f>
        <v>1.0000000000000002</v>
      </c>
      <c r="U23" s="195"/>
      <c r="V23" s="179">
        <f>SUM(V16:V22)</f>
        <v>1.0040000000000002</v>
      </c>
      <c r="W23" s="195"/>
      <c r="X23" s="179">
        <f>SUM(X16:X22)</f>
        <v>0.99997000000000014</v>
      </c>
      <c r="Y23" s="195"/>
      <c r="Z23" s="180">
        <f>SUM(Z16:Z22)</f>
        <v>0.99997000000000014</v>
      </c>
      <c r="AA23" s="25"/>
      <c r="AB23" s="179">
        <f>SUM(AB16:AB22)</f>
        <v>0.99999999999999978</v>
      </c>
      <c r="AC23" s="243"/>
      <c r="AD23" s="179">
        <v>1.0000000000000004</v>
      </c>
      <c r="AF23" s="179">
        <v>1.0000000000000002</v>
      </c>
      <c r="AH23" s="179">
        <v>0.99999999999999989</v>
      </c>
      <c r="AJ23" s="180">
        <v>1.0000000000000002</v>
      </c>
      <c r="AL23" s="179">
        <f>SUM(AL16:AL22)</f>
        <v>1</v>
      </c>
      <c r="AN23" s="328">
        <f>SUM(AN16:AN22)</f>
        <v>0.99999999999999978</v>
      </c>
      <c r="AP23" s="328">
        <v>0.99999999999999989</v>
      </c>
      <c r="AR23" s="328">
        <v>1.0000000000000002</v>
      </c>
      <c r="AT23" s="180">
        <v>0.99999999999999978</v>
      </c>
    </row>
    <row r="24" spans="1:46" s="154" customFormat="1" ht="12.75" customHeight="1" x14ac:dyDescent="0.2">
      <c r="A24" s="15"/>
      <c r="B24" s="183"/>
      <c r="D24" s="183"/>
      <c r="E24" s="195"/>
      <c r="F24" s="183"/>
      <c r="G24" s="195"/>
      <c r="H24" s="195"/>
      <c r="I24" s="195"/>
      <c r="J24" s="195"/>
      <c r="K24" s="195"/>
      <c r="L24" s="195"/>
      <c r="M24" s="195"/>
      <c r="N24" s="195"/>
      <c r="O24" s="195"/>
      <c r="P24" s="183"/>
      <c r="Q24" s="195"/>
      <c r="R24" s="195"/>
      <c r="S24" s="195"/>
      <c r="T24" s="195"/>
      <c r="U24" s="195"/>
      <c r="V24" s="195"/>
      <c r="W24" s="195"/>
      <c r="X24" s="195"/>
      <c r="Y24" s="195"/>
      <c r="Z24" s="183"/>
      <c r="AA24" s="25"/>
      <c r="AH24" s="195"/>
      <c r="AJ24" s="183"/>
      <c r="AT24" s="183"/>
    </row>
    <row r="25" spans="1:46" ht="12.75" customHeight="1" thickBot="1" x14ac:dyDescent="0.25">
      <c r="A25" s="8"/>
      <c r="B25" s="189"/>
      <c r="D25" s="189"/>
      <c r="E25" s="188"/>
      <c r="F25" s="189"/>
      <c r="G25" s="188"/>
      <c r="H25" s="188"/>
      <c r="I25" s="188"/>
      <c r="J25" s="188"/>
      <c r="K25" s="188"/>
      <c r="L25" s="188"/>
      <c r="M25" s="188"/>
      <c r="N25" s="188"/>
      <c r="O25" s="188"/>
      <c r="P25" s="189"/>
      <c r="Q25" s="188"/>
      <c r="R25" s="188"/>
      <c r="S25" s="188"/>
      <c r="U25" s="188"/>
      <c r="V25" s="188"/>
      <c r="W25" s="188"/>
      <c r="X25" s="188"/>
      <c r="Y25" s="188"/>
      <c r="Z25" s="189"/>
      <c r="AJ25" s="189"/>
      <c r="AT25" s="189"/>
    </row>
    <row r="26" spans="1:46" ht="12.75" customHeight="1" x14ac:dyDescent="0.2">
      <c r="A26" s="3"/>
      <c r="O26" s="1"/>
      <c r="Y26" s="1"/>
    </row>
    <row r="27" spans="1:46" ht="12.75" customHeight="1" x14ac:dyDescent="0.2">
      <c r="A27" s="365" t="s">
        <v>188</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row>
    <row r="28" spans="1:46" ht="12.75" customHeight="1" x14ac:dyDescent="0.2">
      <c r="A28" s="3"/>
      <c r="O28" s="1"/>
      <c r="Y28" s="1"/>
    </row>
    <row r="29" spans="1:46" x14ac:dyDescent="0.2">
      <c r="A29" s="3"/>
      <c r="N29" s="201"/>
      <c r="P29" s="199"/>
      <c r="R29" s="201"/>
      <c r="T29" s="201"/>
      <c r="V29" s="201"/>
      <c r="Z29" s="199"/>
    </row>
    <row r="30" spans="1:46" x14ac:dyDescent="0.2">
      <c r="A30" s="3"/>
      <c r="N30" s="201"/>
      <c r="P30" s="199"/>
      <c r="R30" s="201"/>
      <c r="T30" s="201"/>
      <c r="V30" s="201"/>
      <c r="Z30" s="199"/>
    </row>
    <row r="31" spans="1:46" x14ac:dyDescent="0.2">
      <c r="B31" s="200"/>
      <c r="D31" s="200"/>
      <c r="F31" s="200"/>
      <c r="H31" s="200"/>
      <c r="I31" s="200"/>
      <c r="J31" s="200"/>
      <c r="L31" s="200"/>
      <c r="N31" s="200"/>
      <c r="P31" s="200"/>
      <c r="R31" s="200"/>
      <c r="T31" s="200"/>
      <c r="V31" s="200"/>
      <c r="W31" s="155"/>
      <c r="X31" s="200"/>
      <c r="Z31" s="200"/>
    </row>
    <row r="33" spans="10:25" x14ac:dyDescent="0.2">
      <c r="J33" s="1"/>
      <c r="O33" s="1"/>
      <c r="Y33" s="1"/>
    </row>
    <row r="34" spans="10:25" x14ac:dyDescent="0.2">
      <c r="J34" s="1"/>
      <c r="O34" s="1"/>
    </row>
    <row r="35" spans="10:25" x14ac:dyDescent="0.2">
      <c r="J35" s="128"/>
      <c r="K35" s="128"/>
      <c r="L35" s="128"/>
      <c r="M35" s="128"/>
      <c r="N35" s="128"/>
      <c r="O35" s="128"/>
      <c r="P35" s="128"/>
    </row>
    <row r="36" spans="10:25" x14ac:dyDescent="0.2">
      <c r="J36" s="128"/>
      <c r="K36" s="128"/>
      <c r="L36" s="128"/>
      <c r="M36" s="128"/>
      <c r="N36" s="128"/>
      <c r="O36" s="128"/>
      <c r="P36" s="128"/>
    </row>
  </sheetData>
  <mergeCells count="9">
    <mergeCell ref="AL5:AR5"/>
    <mergeCell ref="A27:AR27"/>
    <mergeCell ref="AL3:AT3"/>
    <mergeCell ref="H3:P3"/>
    <mergeCell ref="R3:Z3"/>
    <mergeCell ref="H5:N5"/>
    <mergeCell ref="R5:X5"/>
    <mergeCell ref="AB3:AJ3"/>
    <mergeCell ref="AB5:AH5"/>
  </mergeCells>
  <printOptions horizontalCentered="1"/>
  <pageMargins left="0.7" right="0.7" top="1" bottom="0.75" header="0.3" footer="0.3"/>
  <pageSetup scale="46" orientation="landscape" r:id="rId1"/>
  <headerFooter alignWithMargins="0">
    <oddFooter>&amp;C&amp;8PTC Investor Relations
investor@ptc.com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AL51"/>
  <sheetViews>
    <sheetView zoomScale="90" zoomScaleNormal="90" zoomScalePageLayoutView="80" workbookViewId="0">
      <pane xSplit="1" topLeftCell="B1" activePane="topRight" state="frozen"/>
      <selection activeCell="AK11" sqref="AK11"/>
      <selection pane="topRight" activeCell="AL47" sqref="AL47"/>
    </sheetView>
  </sheetViews>
  <sheetFormatPr defaultColWidth="9.140625" defaultRowHeight="12.75" outlineLevelCol="1" x14ac:dyDescent="0.2"/>
  <cols>
    <col min="1" max="1" width="58.85546875" style="249" customWidth="1"/>
    <col min="2" max="2" width="11.140625" style="249" customWidth="1"/>
    <col min="3" max="3" width="1.140625" style="249" customWidth="1"/>
    <col min="4" max="4" width="11.140625" style="249" customWidth="1"/>
    <col min="5" max="5" width="1.140625" style="249" customWidth="1"/>
    <col min="6" max="6" width="11.140625" style="249" customWidth="1"/>
    <col min="7" max="7" width="1.140625" style="249" customWidth="1"/>
    <col min="8" max="8" width="10" style="249" hidden="1" customWidth="1" outlineLevel="1"/>
    <col min="9" max="9" width="1.140625" style="249" hidden="1" customWidth="1" outlineLevel="1"/>
    <col min="10" max="10" width="10" style="249" hidden="1" customWidth="1" outlineLevel="1"/>
    <col min="11" max="11" width="1.140625" style="249" hidden="1" customWidth="1" outlineLevel="1"/>
    <col min="12" max="12" width="10" style="249" hidden="1" customWidth="1" outlineLevel="1"/>
    <col min="13" max="13" width="1.140625" style="249" hidden="1" customWidth="1" outlineLevel="1"/>
    <col min="14" max="14" width="11.140625" style="249" customWidth="1" collapsed="1"/>
    <col min="15" max="15" width="1.140625" style="249" customWidth="1"/>
    <col min="16" max="16" width="10" style="249" hidden="1" customWidth="1" outlineLevel="1"/>
    <col min="17" max="17" width="1.140625" style="249" hidden="1" customWidth="1" outlineLevel="1"/>
    <col min="18" max="18" width="10" style="249" hidden="1" customWidth="1" outlineLevel="1"/>
    <col min="19" max="19" width="1.140625" style="249" hidden="1" customWidth="1" outlineLevel="1"/>
    <col min="20" max="20" width="10" style="249" hidden="1" customWidth="1" outlineLevel="1"/>
    <col min="21" max="21" width="1.140625" style="249" hidden="1" customWidth="1" outlineLevel="1"/>
    <col min="22" max="22" width="11.140625" style="249" customWidth="1" collapsed="1"/>
    <col min="23" max="23" width="1.140625" style="249" customWidth="1"/>
    <col min="24" max="24" width="10" style="249" customWidth="1" outlineLevel="1"/>
    <col min="25" max="25" width="1.140625" style="249" customWidth="1" outlineLevel="1"/>
    <col min="26" max="26" width="10" style="249" customWidth="1" outlineLevel="1"/>
    <col min="27" max="27" width="1.140625" style="249" customWidth="1" outlineLevel="1"/>
    <col min="28" max="28" width="10" style="249" customWidth="1" outlineLevel="1"/>
    <col min="29" max="29" width="1.140625" style="249" customWidth="1" outlineLevel="1"/>
    <col min="30" max="30" width="11.140625" style="249" customWidth="1"/>
    <col min="31" max="31" width="1.140625" style="249" customWidth="1"/>
    <col min="32" max="32" width="10" style="249" customWidth="1" outlineLevel="1"/>
    <col min="33" max="33" width="1.140625" style="249" customWidth="1" outlineLevel="1"/>
    <col min="34" max="34" width="9.140625" style="249" outlineLevel="1"/>
    <col min="35" max="35" width="1.140625" style="249" customWidth="1" outlineLevel="1"/>
    <col min="36" max="36" width="10.28515625" style="249" customWidth="1" outlineLevel="1"/>
    <col min="37" max="37" width="1" style="249" customWidth="1" outlineLevel="1"/>
    <col min="38" max="38" width="11.42578125" style="249" customWidth="1"/>
    <col min="39" max="16384" width="9.140625" style="249"/>
  </cols>
  <sheetData>
    <row r="1" spans="1:38" ht="12.75" customHeight="1" x14ac:dyDescent="0.2">
      <c r="B1" s="282"/>
      <c r="C1" s="282"/>
      <c r="D1" s="282"/>
      <c r="E1" s="282"/>
      <c r="F1" s="282"/>
      <c r="G1" s="282"/>
      <c r="H1" s="282"/>
      <c r="I1" s="282"/>
      <c r="J1" s="282"/>
      <c r="K1" s="282"/>
      <c r="L1" s="282"/>
      <c r="M1" s="282"/>
      <c r="N1" s="282"/>
      <c r="O1" s="282"/>
      <c r="P1" s="282"/>
      <c r="Q1" s="282"/>
      <c r="R1" s="282"/>
      <c r="S1" s="282"/>
      <c r="T1" s="282"/>
    </row>
    <row r="2" spans="1:38" ht="12.75" customHeight="1" thickBot="1" x14ac:dyDescent="0.25">
      <c r="A2" s="282"/>
    </row>
    <row r="3" spans="1:38" ht="12.75" customHeight="1" thickBot="1" x14ac:dyDescent="0.25">
      <c r="A3" s="282"/>
      <c r="B3" s="283" t="s">
        <v>6</v>
      </c>
      <c r="D3" s="283" t="s">
        <v>5</v>
      </c>
      <c r="F3" s="283" t="s">
        <v>4</v>
      </c>
      <c r="H3" s="351" t="s">
        <v>3</v>
      </c>
      <c r="I3" s="352"/>
      <c r="J3" s="352"/>
      <c r="K3" s="352"/>
      <c r="L3" s="352"/>
      <c r="M3" s="352"/>
      <c r="N3" s="353"/>
      <c r="P3" s="351" t="s">
        <v>2</v>
      </c>
      <c r="Q3" s="352"/>
      <c r="R3" s="352"/>
      <c r="S3" s="352"/>
      <c r="T3" s="352"/>
      <c r="U3" s="352"/>
      <c r="V3" s="353"/>
      <c r="X3" s="351" t="s">
        <v>140</v>
      </c>
      <c r="Y3" s="352"/>
      <c r="Z3" s="352"/>
      <c r="AA3" s="352"/>
      <c r="AB3" s="352"/>
      <c r="AC3" s="352"/>
      <c r="AD3" s="353"/>
      <c r="AF3" s="351" t="s">
        <v>210</v>
      </c>
      <c r="AG3" s="352"/>
      <c r="AH3" s="352"/>
      <c r="AI3" s="352"/>
      <c r="AJ3" s="352"/>
      <c r="AK3" s="352"/>
      <c r="AL3" s="353"/>
    </row>
    <row r="4" spans="1:38" ht="12.75" customHeight="1" thickBot="1" x14ac:dyDescent="0.25">
      <c r="A4" s="282"/>
      <c r="B4" s="281"/>
      <c r="D4" s="281"/>
      <c r="F4" s="281"/>
      <c r="H4" s="281"/>
      <c r="I4" s="281"/>
      <c r="J4" s="281"/>
      <c r="K4" s="281"/>
      <c r="L4" s="281"/>
      <c r="M4" s="281"/>
      <c r="N4" s="281"/>
      <c r="P4" s="281"/>
      <c r="Q4" s="281"/>
      <c r="R4" s="281"/>
      <c r="S4" s="281"/>
      <c r="T4" s="281"/>
    </row>
    <row r="5" spans="1:38" ht="12.75" customHeight="1" x14ac:dyDescent="0.2">
      <c r="A5" s="280" t="s">
        <v>194</v>
      </c>
      <c r="B5" s="279" t="s">
        <v>1</v>
      </c>
      <c r="C5" s="250"/>
      <c r="D5" s="279" t="s">
        <v>1</v>
      </c>
      <c r="E5" s="250"/>
      <c r="F5" s="279" t="s">
        <v>1</v>
      </c>
      <c r="H5" s="354" t="s">
        <v>0</v>
      </c>
      <c r="I5" s="354"/>
      <c r="J5" s="354"/>
      <c r="K5" s="354"/>
      <c r="L5" s="354"/>
      <c r="N5" s="279" t="s">
        <v>1</v>
      </c>
      <c r="P5" s="354" t="s">
        <v>0</v>
      </c>
      <c r="Q5" s="354"/>
      <c r="R5" s="354"/>
      <c r="S5" s="354"/>
      <c r="T5" s="354"/>
      <c r="V5" s="279" t="s">
        <v>1</v>
      </c>
      <c r="X5" s="354" t="s">
        <v>0</v>
      </c>
      <c r="Y5" s="354"/>
      <c r="Z5" s="354"/>
      <c r="AA5" s="354"/>
      <c r="AB5" s="354"/>
      <c r="AD5" s="279" t="s">
        <v>1</v>
      </c>
      <c r="AF5" s="350" t="s">
        <v>0</v>
      </c>
      <c r="AG5" s="350"/>
      <c r="AH5" s="350"/>
      <c r="AI5" s="350"/>
      <c r="AJ5" s="350"/>
      <c r="AK5" s="339"/>
      <c r="AL5" s="279" t="s">
        <v>1</v>
      </c>
    </row>
    <row r="6" spans="1:38" s="274" customFormat="1" ht="12.75" customHeight="1" x14ac:dyDescent="0.2">
      <c r="B6" s="277">
        <v>40816</v>
      </c>
      <c r="C6" s="278"/>
      <c r="D6" s="277">
        <v>41182</v>
      </c>
      <c r="E6" s="278"/>
      <c r="F6" s="277">
        <v>41547</v>
      </c>
      <c r="H6" s="275">
        <v>41636</v>
      </c>
      <c r="I6" s="275"/>
      <c r="J6" s="275">
        <v>41727</v>
      </c>
      <c r="K6" s="275"/>
      <c r="L6" s="275">
        <v>41818</v>
      </c>
      <c r="N6" s="277">
        <v>41912</v>
      </c>
      <c r="P6" s="275">
        <v>42007</v>
      </c>
      <c r="Q6" s="276"/>
      <c r="R6" s="275">
        <v>42098</v>
      </c>
      <c r="S6" s="275"/>
      <c r="T6" s="275">
        <v>42189</v>
      </c>
      <c r="V6" s="277">
        <v>42277</v>
      </c>
      <c r="X6" s="275">
        <v>42371</v>
      </c>
      <c r="Y6" s="276"/>
      <c r="Z6" s="275">
        <v>42462</v>
      </c>
      <c r="AB6" s="275">
        <v>42553</v>
      </c>
      <c r="AD6" s="277">
        <v>42643</v>
      </c>
      <c r="AF6" s="275">
        <v>42735</v>
      </c>
      <c r="AH6" s="275">
        <v>42826</v>
      </c>
      <c r="AJ6" s="275">
        <v>42917</v>
      </c>
      <c r="AL6" s="277">
        <v>43008</v>
      </c>
    </row>
    <row r="7" spans="1:38" s="270" customFormat="1" ht="12.75" customHeight="1" x14ac:dyDescent="0.2">
      <c r="A7" s="270" t="s">
        <v>7</v>
      </c>
      <c r="B7" s="273"/>
      <c r="D7" s="273"/>
      <c r="F7" s="273"/>
      <c r="H7" s="271"/>
      <c r="J7" s="271"/>
      <c r="L7" s="222"/>
      <c r="N7" s="273"/>
      <c r="P7" s="271"/>
      <c r="Q7" s="271"/>
      <c r="R7" s="222"/>
      <c r="T7" s="222"/>
      <c r="V7" s="272"/>
      <c r="X7" s="271"/>
      <c r="Y7" s="271"/>
      <c r="Z7" s="271"/>
      <c r="AB7" s="271"/>
      <c r="AD7" s="272"/>
      <c r="AF7" s="271"/>
      <c r="AH7" s="271"/>
      <c r="AJ7" s="271"/>
      <c r="AL7" s="272"/>
    </row>
    <row r="8" spans="1:38" s="250" customFormat="1" ht="12.75" customHeight="1" x14ac:dyDescent="0.2">
      <c r="A8" s="265" t="s">
        <v>10</v>
      </c>
      <c r="B8" s="266"/>
      <c r="D8" s="266"/>
      <c r="F8" s="266"/>
      <c r="H8" s="253"/>
      <c r="J8" s="253"/>
      <c r="L8" s="223"/>
      <c r="N8" s="266"/>
      <c r="P8" s="253"/>
      <c r="Q8" s="253"/>
      <c r="R8" s="223"/>
      <c r="T8" s="223"/>
      <c r="V8" s="268"/>
      <c r="X8" s="253"/>
      <c r="Y8" s="269"/>
      <c r="Z8" s="253"/>
      <c r="AB8" s="253"/>
      <c r="AD8" s="268"/>
      <c r="AF8" s="253"/>
      <c r="AH8" s="253"/>
      <c r="AJ8" s="253"/>
      <c r="AL8" s="268"/>
    </row>
    <row r="9" spans="1:38" s="250" customFormat="1" ht="12.75" customHeight="1" x14ac:dyDescent="0.2">
      <c r="A9" s="254" t="s">
        <v>11</v>
      </c>
      <c r="B9" s="264"/>
      <c r="D9" s="264"/>
      <c r="F9" s="264"/>
      <c r="H9" s="262"/>
      <c r="J9" s="262"/>
      <c r="L9" s="223"/>
      <c r="N9" s="264"/>
      <c r="P9" s="262"/>
      <c r="Q9" s="262"/>
      <c r="R9" s="223"/>
      <c r="T9" s="223"/>
      <c r="V9" s="268"/>
      <c r="X9" s="262"/>
      <c r="Y9" s="263"/>
      <c r="Z9" s="262"/>
      <c r="AB9" s="262"/>
      <c r="AD9" s="268"/>
      <c r="AF9" s="262"/>
      <c r="AH9" s="262"/>
      <c r="AJ9" s="262"/>
      <c r="AL9" s="268"/>
    </row>
    <row r="10" spans="1:38" s="250" customFormat="1" ht="12.75" customHeight="1" x14ac:dyDescent="0.2">
      <c r="A10" s="258" t="s">
        <v>12</v>
      </c>
      <c r="B10" s="224">
        <v>167.87799999999999</v>
      </c>
      <c r="D10" s="224">
        <v>489.54300000000001</v>
      </c>
      <c r="F10" s="224">
        <v>241.91300000000001</v>
      </c>
      <c r="G10" s="253"/>
      <c r="H10" s="223">
        <v>371.37700000000001</v>
      </c>
      <c r="J10" s="223">
        <v>270.47000000000003</v>
      </c>
      <c r="L10" s="223">
        <v>304.173</v>
      </c>
      <c r="N10" s="224">
        <v>293.654</v>
      </c>
      <c r="O10" s="257"/>
      <c r="P10" s="223">
        <v>261.05200000000002</v>
      </c>
      <c r="R10" s="223">
        <v>267.815</v>
      </c>
      <c r="T10" s="223">
        <v>275.06</v>
      </c>
      <c r="V10" s="224">
        <v>273.41699999999997</v>
      </c>
      <c r="X10" s="223">
        <v>296.79700000000003</v>
      </c>
      <c r="Y10" s="238"/>
      <c r="Z10" s="223">
        <v>368.45600000000002</v>
      </c>
      <c r="AB10" s="223">
        <v>294.62599999999998</v>
      </c>
      <c r="AD10" s="224">
        <v>277.935</v>
      </c>
      <c r="AF10" s="223">
        <v>173.36699999999999</v>
      </c>
      <c r="AH10" s="223">
        <v>243.316</v>
      </c>
      <c r="AJ10" s="223">
        <v>260.69499999999999</v>
      </c>
      <c r="AL10" s="224">
        <v>280.00299999999999</v>
      </c>
    </row>
    <row r="11" spans="1:38" s="250" customFormat="1" ht="12.75" customHeight="1" x14ac:dyDescent="0.2">
      <c r="A11" s="258" t="s">
        <v>203</v>
      </c>
      <c r="B11" s="225">
        <v>0</v>
      </c>
      <c r="D11" s="225">
        <v>0</v>
      </c>
      <c r="F11" s="225">
        <v>0</v>
      </c>
      <c r="G11" s="253"/>
      <c r="H11" s="226">
        <v>0</v>
      </c>
      <c r="J11" s="226">
        <v>0</v>
      </c>
      <c r="L11" s="226">
        <v>0</v>
      </c>
      <c r="N11" s="225">
        <v>0</v>
      </c>
      <c r="O11" s="257"/>
      <c r="P11" s="226">
        <v>0</v>
      </c>
      <c r="R11" s="226">
        <v>0</v>
      </c>
      <c r="T11" s="226">
        <v>0</v>
      </c>
      <c r="V11" s="225">
        <v>0</v>
      </c>
      <c r="X11" s="226">
        <v>0</v>
      </c>
      <c r="Y11" s="238"/>
      <c r="Z11" s="226">
        <v>0</v>
      </c>
      <c r="AB11" s="226">
        <v>11.38</v>
      </c>
      <c r="AD11" s="225">
        <v>18.695</v>
      </c>
      <c r="AF11" s="226">
        <v>22.738</v>
      </c>
      <c r="AH11" s="226">
        <v>23.555</v>
      </c>
      <c r="AJ11" s="226">
        <v>19.277000000000001</v>
      </c>
      <c r="AL11" s="225">
        <v>18.408000000000001</v>
      </c>
    </row>
    <row r="12" spans="1:38" s="267" customFormat="1" ht="12.75" customHeight="1" x14ac:dyDescent="0.2">
      <c r="A12" s="258" t="s">
        <v>13</v>
      </c>
      <c r="B12" s="225">
        <v>230.22</v>
      </c>
      <c r="C12" s="250"/>
      <c r="D12" s="225">
        <v>217.37</v>
      </c>
      <c r="E12" s="250"/>
      <c r="F12" s="225">
        <v>229.10599999999999</v>
      </c>
      <c r="G12" s="253"/>
      <c r="H12" s="226">
        <v>212.57</v>
      </c>
      <c r="I12" s="250"/>
      <c r="J12" s="226">
        <v>221.28800000000001</v>
      </c>
      <c r="K12" s="250"/>
      <c r="L12" s="227">
        <v>228.62299999999999</v>
      </c>
      <c r="M12" s="250"/>
      <c r="N12" s="225">
        <v>235.68799999999999</v>
      </c>
      <c r="O12" s="257"/>
      <c r="P12" s="226">
        <v>201.39099999999999</v>
      </c>
      <c r="Q12" s="250"/>
      <c r="R12" s="226">
        <v>201.37899999999999</v>
      </c>
      <c r="S12" s="250"/>
      <c r="T12" s="227">
        <v>183.14400000000001</v>
      </c>
      <c r="U12" s="250"/>
      <c r="V12" s="225">
        <v>197.27500000000001</v>
      </c>
      <c r="X12" s="226">
        <v>161.40199999999999</v>
      </c>
      <c r="Y12" s="234"/>
      <c r="Z12" s="226">
        <v>146.66900000000001</v>
      </c>
      <c r="AB12" s="226">
        <v>151.71799999999999</v>
      </c>
      <c r="AD12" s="225">
        <v>161.357</v>
      </c>
      <c r="AF12" s="226">
        <v>132.85300000000001</v>
      </c>
      <c r="AH12" s="226">
        <v>142.62</v>
      </c>
      <c r="AJ12" s="226">
        <v>128.56100000000001</v>
      </c>
      <c r="AL12" s="225">
        <v>152.29900000000001</v>
      </c>
    </row>
    <row r="13" spans="1:38" s="267" customFormat="1" ht="12.75" customHeight="1" x14ac:dyDescent="0.2">
      <c r="A13" s="258" t="s">
        <v>14</v>
      </c>
      <c r="B13" s="225">
        <v>140.01499999999999</v>
      </c>
      <c r="C13" s="250"/>
      <c r="D13" s="225">
        <v>149.36000000000001</v>
      </c>
      <c r="E13" s="250"/>
      <c r="F13" s="225">
        <v>169.55199999999999</v>
      </c>
      <c r="G13" s="253"/>
      <c r="H13" s="226">
        <v>148.47</v>
      </c>
      <c r="I13" s="250"/>
      <c r="J13" s="226">
        <v>171.21700000000001</v>
      </c>
      <c r="K13" s="250"/>
      <c r="L13" s="227">
        <v>139.464</v>
      </c>
      <c r="M13" s="250"/>
      <c r="N13" s="225">
        <v>171.52600000000001</v>
      </c>
      <c r="O13" s="257"/>
      <c r="P13" s="226">
        <v>203.54900000000001</v>
      </c>
      <c r="Q13" s="250"/>
      <c r="R13" s="226">
        <v>203.726</v>
      </c>
      <c r="S13" s="250"/>
      <c r="T13" s="227">
        <v>148.732</v>
      </c>
      <c r="U13" s="250"/>
      <c r="V13" s="225">
        <v>197.184</v>
      </c>
      <c r="X13" s="226">
        <v>201.38900000000001</v>
      </c>
      <c r="Y13" s="234"/>
      <c r="Z13" s="226">
        <v>226.26499999999999</v>
      </c>
      <c r="AB13" s="226">
        <v>177.56199999999998</v>
      </c>
      <c r="AD13" s="225">
        <v>184.602</v>
      </c>
      <c r="AF13" s="226">
        <v>184.23</v>
      </c>
      <c r="AH13" s="226">
        <v>262.23200000000003</v>
      </c>
      <c r="AJ13" s="226">
        <v>200.92599999999999</v>
      </c>
      <c r="AL13" s="225">
        <v>215.846</v>
      </c>
    </row>
    <row r="14" spans="1:38" s="250" customFormat="1" ht="12.75" customHeight="1" x14ac:dyDescent="0.2">
      <c r="A14" s="258" t="s">
        <v>15</v>
      </c>
      <c r="B14" s="228">
        <v>54.151000000000003</v>
      </c>
      <c r="D14" s="228">
        <v>22.879000000000001</v>
      </c>
      <c r="F14" s="228">
        <v>39.645000000000003</v>
      </c>
      <c r="G14" s="253"/>
      <c r="H14" s="229">
        <v>36.683</v>
      </c>
      <c r="J14" s="229">
        <v>40.469000000000001</v>
      </c>
      <c r="L14" s="230">
        <v>38.969000000000001</v>
      </c>
      <c r="N14" s="228">
        <v>31.298999999999999</v>
      </c>
      <c r="O14" s="257"/>
      <c r="P14" s="229">
        <v>30.073</v>
      </c>
      <c r="R14" s="229">
        <v>33.332000000000001</v>
      </c>
      <c r="T14" s="230">
        <v>28.268999999999998</v>
      </c>
      <c r="V14" s="228">
        <v>36.802999999999997</v>
      </c>
      <c r="X14" s="229">
        <v>0</v>
      </c>
      <c r="Y14" s="234"/>
      <c r="Z14" s="229">
        <v>0</v>
      </c>
      <c r="AB14" s="229">
        <v>0</v>
      </c>
      <c r="AD14" s="228">
        <v>0</v>
      </c>
      <c r="AF14" s="229">
        <v>0</v>
      </c>
      <c r="AH14" s="229">
        <v>0</v>
      </c>
      <c r="AJ14" s="229">
        <v>0</v>
      </c>
      <c r="AL14" s="228">
        <v>0</v>
      </c>
    </row>
    <row r="15" spans="1:38" s="250" customFormat="1" ht="12.75" customHeight="1" x14ac:dyDescent="0.2">
      <c r="A15" s="254" t="s">
        <v>16</v>
      </c>
      <c r="B15" s="225">
        <v>592.2639999999999</v>
      </c>
      <c r="D15" s="225">
        <v>879.15200000000004</v>
      </c>
      <c r="F15" s="225">
        <v>680.21600000000001</v>
      </c>
      <c r="G15" s="253"/>
      <c r="H15" s="226">
        <v>769.1</v>
      </c>
      <c r="J15" s="226">
        <v>703.44400000000007</v>
      </c>
      <c r="L15" s="226">
        <v>711.22900000000004</v>
      </c>
      <c r="N15" s="225">
        <v>732.16699999999992</v>
      </c>
      <c r="O15" s="257"/>
      <c r="P15" s="226">
        <v>696.06499999999994</v>
      </c>
      <c r="R15" s="226">
        <v>706.25199999999995</v>
      </c>
      <c r="T15" s="226">
        <v>635.20500000000004</v>
      </c>
      <c r="V15" s="225">
        <v>704.67899999999997</v>
      </c>
      <c r="X15" s="226">
        <v>659.58799999999997</v>
      </c>
      <c r="Y15" s="234"/>
      <c r="Z15" s="226">
        <v>741.39</v>
      </c>
      <c r="AB15" s="20">
        <f>SUM(AB10:AB14)</f>
        <v>635.28599999999994</v>
      </c>
      <c r="AD15" s="225">
        <v>642.58899999999994</v>
      </c>
      <c r="AF15" s="226">
        <f>SUM(AF10:AF14)</f>
        <v>513.18799999999999</v>
      </c>
      <c r="AH15" s="226">
        <f>SUM(AH10:AH14)</f>
        <v>671.72299999999996</v>
      </c>
      <c r="AJ15" s="226">
        <f>SUM(AJ10:AJ14)</f>
        <v>609.45900000000006</v>
      </c>
      <c r="AL15" s="225">
        <f>SUM(AL10:AL14)</f>
        <v>666.55600000000004</v>
      </c>
    </row>
    <row r="16" spans="1:38" s="250" customFormat="1" ht="12.75" customHeight="1" x14ac:dyDescent="0.2">
      <c r="A16" s="254" t="s">
        <v>17</v>
      </c>
      <c r="B16" s="225">
        <v>62.569000000000003</v>
      </c>
      <c r="D16" s="225">
        <v>63.466000000000001</v>
      </c>
      <c r="F16" s="225">
        <v>64.652000000000001</v>
      </c>
      <c r="G16" s="253"/>
      <c r="H16" s="226">
        <v>63.152000000000001</v>
      </c>
      <c r="J16" s="226">
        <v>60.631999999999998</v>
      </c>
      <c r="L16" s="227">
        <v>63.582000000000001</v>
      </c>
      <c r="N16" s="225">
        <v>67.783000000000001</v>
      </c>
      <c r="O16" s="257"/>
      <c r="P16" s="226">
        <v>65.766000000000005</v>
      </c>
      <c r="R16" s="226">
        <v>65.191000000000003</v>
      </c>
      <c r="T16" s="227">
        <v>65.02</v>
      </c>
      <c r="V16" s="225">
        <v>65.162000000000006</v>
      </c>
      <c r="X16" s="226">
        <v>60.878</v>
      </c>
      <c r="Y16" s="234"/>
      <c r="Z16" s="226">
        <v>62.866999999999997</v>
      </c>
      <c r="AB16" s="226">
        <v>62.908999999999999</v>
      </c>
      <c r="AD16" s="225">
        <v>67.113</v>
      </c>
      <c r="AF16" s="226">
        <v>65.885000000000005</v>
      </c>
      <c r="AH16" s="226">
        <v>63.429000000000002</v>
      </c>
      <c r="AJ16" s="226">
        <v>63.442999999999998</v>
      </c>
      <c r="AL16" s="225">
        <v>63.6</v>
      </c>
    </row>
    <row r="17" spans="1:38" s="267" customFormat="1" ht="12.75" customHeight="1" x14ac:dyDescent="0.2">
      <c r="A17" s="254" t="s">
        <v>18</v>
      </c>
      <c r="B17" s="225">
        <v>613.39400000000001</v>
      </c>
      <c r="C17" s="250"/>
      <c r="D17" s="225">
        <v>610.34699999999998</v>
      </c>
      <c r="E17" s="250"/>
      <c r="F17" s="225">
        <v>769.09500000000003</v>
      </c>
      <c r="G17" s="253"/>
      <c r="H17" s="226">
        <v>769.15800000000002</v>
      </c>
      <c r="I17" s="250"/>
      <c r="J17" s="226">
        <v>869.32399999999996</v>
      </c>
      <c r="K17" s="250"/>
      <c r="L17" s="226">
        <v>870.76599999999996</v>
      </c>
      <c r="M17" s="250"/>
      <c r="N17" s="225">
        <v>1012.527</v>
      </c>
      <c r="O17" s="257"/>
      <c r="P17" s="226">
        <v>1000.992</v>
      </c>
      <c r="Q17" s="250"/>
      <c r="R17" s="226">
        <v>984.95299999999997</v>
      </c>
      <c r="S17" s="250"/>
      <c r="T17" s="226">
        <v>1071.796</v>
      </c>
      <c r="U17" s="250"/>
      <c r="V17" s="225">
        <v>1069.0409999999999</v>
      </c>
      <c r="X17" s="226">
        <v>1086.23</v>
      </c>
      <c r="Y17" s="234"/>
      <c r="Z17" s="226">
        <v>1172.7719999999999</v>
      </c>
      <c r="AB17" s="226">
        <v>1169.6600000000001</v>
      </c>
      <c r="AD17" s="225">
        <v>1169.8130000000001</v>
      </c>
      <c r="AF17" s="226">
        <v>1159.492</v>
      </c>
      <c r="AH17" s="226">
        <v>1161.731</v>
      </c>
      <c r="AJ17" s="226">
        <v>1175.6279999999999</v>
      </c>
      <c r="AL17" s="225">
        <v>1182.7719999999999</v>
      </c>
    </row>
    <row r="18" spans="1:38" s="267" customFormat="1" ht="12.75" customHeight="1" x14ac:dyDescent="0.2">
      <c r="A18" s="256" t="s">
        <v>19</v>
      </c>
      <c r="B18" s="225">
        <v>222.017</v>
      </c>
      <c r="C18" s="250"/>
      <c r="D18" s="225">
        <v>185.88499999999999</v>
      </c>
      <c r="E18" s="250"/>
      <c r="F18" s="225">
        <v>273.12099999999998</v>
      </c>
      <c r="G18" s="253"/>
      <c r="H18" s="226">
        <v>260.26400000000001</v>
      </c>
      <c r="I18" s="250"/>
      <c r="J18" s="226">
        <v>279.90100000000001</v>
      </c>
      <c r="K18" s="250"/>
      <c r="L18" s="227">
        <v>268.01799999999997</v>
      </c>
      <c r="M18" s="250"/>
      <c r="N18" s="225">
        <v>336.87299999999999</v>
      </c>
      <c r="O18" s="257"/>
      <c r="P18" s="226">
        <v>319.02100000000002</v>
      </c>
      <c r="Q18" s="250"/>
      <c r="R18" s="226">
        <v>301.44299999999998</v>
      </c>
      <c r="S18" s="250"/>
      <c r="T18" s="227">
        <v>305.52699999999999</v>
      </c>
      <c r="U18" s="250"/>
      <c r="V18" s="225">
        <v>291.30099999999999</v>
      </c>
      <c r="X18" s="226">
        <v>317.67</v>
      </c>
      <c r="Y18" s="234"/>
      <c r="Z18" s="226">
        <v>338.64400000000001</v>
      </c>
      <c r="AB18" s="226">
        <v>323.38200000000001</v>
      </c>
      <c r="AD18" s="225">
        <v>310.30500000000001</v>
      </c>
      <c r="AF18" s="226">
        <v>293.72699999999998</v>
      </c>
      <c r="AH18" s="226">
        <v>279.846</v>
      </c>
      <c r="AJ18" s="226">
        <v>269.82499999999999</v>
      </c>
      <c r="AL18" s="225">
        <v>257.90800000000002</v>
      </c>
    </row>
    <row r="19" spans="1:38" s="250" customFormat="1" ht="12.75" customHeight="1" x14ac:dyDescent="0.2">
      <c r="A19" s="256" t="s">
        <v>15</v>
      </c>
      <c r="B19" s="225">
        <v>98.063999999999993</v>
      </c>
      <c r="D19" s="225">
        <v>20.66</v>
      </c>
      <c r="F19" s="225">
        <v>7.6959999999999997</v>
      </c>
      <c r="G19" s="253"/>
      <c r="H19" s="226">
        <v>7.9109999999999996</v>
      </c>
      <c r="J19" s="226">
        <v>8.1590000000000007</v>
      </c>
      <c r="L19" s="227">
        <v>7.0860000000000003</v>
      </c>
      <c r="N19" s="225">
        <v>8.9580000000000002</v>
      </c>
      <c r="O19" s="257"/>
      <c r="P19" s="226">
        <v>14.327</v>
      </c>
      <c r="R19" s="226">
        <v>20.638999999999999</v>
      </c>
      <c r="T19" s="227">
        <v>27.937999999999999</v>
      </c>
      <c r="V19" s="225">
        <v>38.936</v>
      </c>
      <c r="X19" s="226">
        <v>49.631</v>
      </c>
      <c r="Y19" s="234"/>
      <c r="Z19" s="226">
        <v>57.088999999999999</v>
      </c>
      <c r="AB19" s="226">
        <v>71.466999999999999</v>
      </c>
      <c r="AD19" s="225">
        <v>89.691999999999993</v>
      </c>
      <c r="AF19" s="226">
        <v>93.394000000000005</v>
      </c>
      <c r="AH19" s="226">
        <v>99.087000000000003</v>
      </c>
      <c r="AJ19" s="226">
        <v>110.172</v>
      </c>
      <c r="AL19" s="225">
        <v>123.166</v>
      </c>
    </row>
    <row r="20" spans="1:38" s="250" customFormat="1" ht="12.75" customHeight="1" x14ac:dyDescent="0.2">
      <c r="A20" s="256" t="s">
        <v>204</v>
      </c>
      <c r="B20" s="225">
        <v>0</v>
      </c>
      <c r="D20" s="225">
        <v>0</v>
      </c>
      <c r="F20" s="225">
        <v>0</v>
      </c>
      <c r="G20" s="253"/>
      <c r="H20" s="226">
        <v>0</v>
      </c>
      <c r="J20" s="226">
        <v>0</v>
      </c>
      <c r="L20" s="226">
        <v>0</v>
      </c>
      <c r="N20" s="225">
        <v>0</v>
      </c>
      <c r="O20" s="257"/>
      <c r="P20" s="226">
        <v>0</v>
      </c>
      <c r="R20" s="226">
        <v>0</v>
      </c>
      <c r="T20" s="226">
        <v>0</v>
      </c>
      <c r="V20" s="225">
        <v>0</v>
      </c>
      <c r="X20" s="226">
        <v>0</v>
      </c>
      <c r="Y20" s="234"/>
      <c r="Z20" s="226">
        <v>0</v>
      </c>
      <c r="AB20" s="226">
        <v>33.225999999999999</v>
      </c>
      <c r="AD20" s="225">
        <v>30.920999999999999</v>
      </c>
      <c r="AF20" s="226">
        <v>27.096</v>
      </c>
      <c r="AH20" s="226">
        <v>24.635999999999999</v>
      </c>
      <c r="AJ20" s="226">
        <v>30.911999999999999</v>
      </c>
      <c r="AL20" s="225">
        <v>31.907</v>
      </c>
    </row>
    <row r="21" spans="1:38" s="250" customFormat="1" ht="14.25" x14ac:dyDescent="0.2">
      <c r="A21" s="256" t="s">
        <v>220</v>
      </c>
      <c r="B21" s="225">
        <v>41.374000000000002</v>
      </c>
      <c r="D21" s="225">
        <v>32.124000000000002</v>
      </c>
      <c r="F21" s="225">
        <v>34.125999999999998</v>
      </c>
      <c r="G21" s="253"/>
      <c r="H21" s="226">
        <v>35.156999999999996</v>
      </c>
      <c r="J21" s="226">
        <v>37.665999999999997</v>
      </c>
      <c r="L21" s="227">
        <v>37.524999999999999</v>
      </c>
      <c r="N21" s="225">
        <v>41.646000000000001</v>
      </c>
      <c r="O21" s="257"/>
      <c r="P21" s="226">
        <v>41.052</v>
      </c>
      <c r="R21" s="226">
        <v>30.152000000000001</v>
      </c>
      <c r="T21" s="227">
        <v>41.115000000000002</v>
      </c>
      <c r="V21" s="225">
        <v>40.793999999999997</v>
      </c>
      <c r="X21" s="226">
        <v>41.896000000000001</v>
      </c>
      <c r="Y21" s="234"/>
      <c r="Z21" s="226">
        <v>38.74</v>
      </c>
      <c r="AB21" s="226">
        <v>43.216000000000001</v>
      </c>
      <c r="AD21" s="225">
        <v>35.295999999999999</v>
      </c>
      <c r="AF21" s="226">
        <v>44.158999999999999</v>
      </c>
      <c r="AH21" s="226">
        <v>33.295999999999999</v>
      </c>
      <c r="AJ21" s="226">
        <v>32.322000000000003</v>
      </c>
      <c r="AL21" s="225">
        <v>34.475000000000001</v>
      </c>
    </row>
    <row r="22" spans="1:38" s="250" customFormat="1" ht="12.75" customHeight="1" thickBot="1" x14ac:dyDescent="0.25">
      <c r="A22" s="256" t="s">
        <v>20</v>
      </c>
      <c r="B22" s="231">
        <v>1629.682</v>
      </c>
      <c r="D22" s="231">
        <v>1791.6340000000002</v>
      </c>
      <c r="F22" s="231">
        <v>1828.9060000000002</v>
      </c>
      <c r="G22" s="253"/>
      <c r="H22" s="232">
        <v>1904.742</v>
      </c>
      <c r="J22" s="232">
        <v>1959.1260000000002</v>
      </c>
      <c r="L22" s="232">
        <v>1958.2060000000001</v>
      </c>
      <c r="N22" s="231">
        <v>2199.9540000000002</v>
      </c>
      <c r="O22" s="257"/>
      <c r="P22" s="232">
        <v>2137.2230000000004</v>
      </c>
      <c r="R22" s="232">
        <v>2108.63</v>
      </c>
      <c r="T22" s="232">
        <v>2146.6010000000001</v>
      </c>
      <c r="V22" s="231">
        <v>2209.913</v>
      </c>
      <c r="X22" s="232">
        <v>2215.893</v>
      </c>
      <c r="Y22" s="238"/>
      <c r="Z22" s="232">
        <v>2411.5019999999995</v>
      </c>
      <c r="AB22" s="33">
        <f>SUM(AB15:AB21)</f>
        <v>2339.1460000000002</v>
      </c>
      <c r="AD22" s="231">
        <f>SUM(AD15:AD21)</f>
        <v>2345.7289999999998</v>
      </c>
      <c r="AF22" s="232">
        <f>SUM(AF15:AF21)</f>
        <v>2196.9409999999998</v>
      </c>
      <c r="AH22" s="232">
        <f>SUM(AH15:AH21)</f>
        <v>2333.7479999999996</v>
      </c>
      <c r="AJ22" s="232">
        <f>SUM(AJ15:AJ21)</f>
        <v>2291.761</v>
      </c>
      <c r="AL22" s="231">
        <f>SUM(AL15:AL21)</f>
        <v>2360.384</v>
      </c>
    </row>
    <row r="23" spans="1:38" s="250" customFormat="1" ht="12.75" customHeight="1" thickTop="1" x14ac:dyDescent="0.2">
      <c r="A23" s="233"/>
      <c r="B23" s="266"/>
      <c r="D23" s="266"/>
      <c r="F23" s="266"/>
      <c r="G23" s="253"/>
      <c r="L23" s="223"/>
      <c r="N23" s="266"/>
      <c r="O23" s="257"/>
      <c r="T23" s="223"/>
      <c r="V23" s="266"/>
      <c r="Y23" s="252"/>
      <c r="AD23" s="266"/>
      <c r="AL23" s="266"/>
    </row>
    <row r="24" spans="1:38" s="250" customFormat="1" ht="12.75" customHeight="1" x14ac:dyDescent="0.2">
      <c r="A24" s="265" t="s">
        <v>21</v>
      </c>
      <c r="B24" s="264" t="s">
        <v>22</v>
      </c>
      <c r="D24" s="264" t="s">
        <v>22</v>
      </c>
      <c r="F24" s="264" t="s">
        <v>22</v>
      </c>
      <c r="G24" s="253"/>
      <c r="H24" s="262"/>
      <c r="J24" s="262"/>
      <c r="L24" s="223"/>
      <c r="N24" s="264" t="s">
        <v>22</v>
      </c>
      <c r="O24" s="257"/>
      <c r="P24" s="262"/>
      <c r="R24" s="262"/>
      <c r="T24" s="223"/>
      <c r="V24" s="264" t="s">
        <v>22</v>
      </c>
      <c r="X24" s="262"/>
      <c r="Y24" s="263"/>
      <c r="Z24" s="262"/>
      <c r="AB24" s="262"/>
      <c r="AD24" s="264" t="s">
        <v>22</v>
      </c>
      <c r="AF24" s="262"/>
      <c r="AH24" s="262"/>
      <c r="AJ24" s="262"/>
      <c r="AL24" s="264" t="s">
        <v>22</v>
      </c>
    </row>
    <row r="25" spans="1:38" s="250" customFormat="1" ht="12.75" customHeight="1" x14ac:dyDescent="0.2">
      <c r="A25" s="254" t="s">
        <v>23</v>
      </c>
      <c r="B25" s="264"/>
      <c r="D25" s="264"/>
      <c r="F25" s="264"/>
      <c r="G25" s="253"/>
      <c r="H25" s="262"/>
      <c r="J25" s="262"/>
      <c r="L25" s="223"/>
      <c r="N25" s="264"/>
      <c r="O25" s="257"/>
      <c r="P25" s="262"/>
      <c r="R25" s="262"/>
      <c r="T25" s="223"/>
      <c r="V25" s="264"/>
      <c r="X25" s="262"/>
      <c r="Y25" s="263"/>
      <c r="Z25" s="262"/>
      <c r="AB25" s="262"/>
      <c r="AD25" s="264"/>
      <c r="AF25" s="262"/>
      <c r="AH25" s="262"/>
      <c r="AJ25" s="262"/>
      <c r="AL25" s="264"/>
    </row>
    <row r="26" spans="1:38" s="250" customFormat="1" ht="12.75" customHeight="1" x14ac:dyDescent="0.2">
      <c r="A26" s="258" t="s">
        <v>24</v>
      </c>
      <c r="B26" s="224">
        <v>77.141000000000005</v>
      </c>
      <c r="D26" s="224">
        <v>65.516999999999996</v>
      </c>
      <c r="F26" s="224">
        <v>66.006</v>
      </c>
      <c r="G26" s="253"/>
      <c r="H26" s="223">
        <v>59.941000000000003</v>
      </c>
      <c r="J26" s="223">
        <v>61.823</v>
      </c>
      <c r="L26" s="223">
        <v>64.317999999999998</v>
      </c>
      <c r="N26" s="224">
        <v>77.337999999999994</v>
      </c>
      <c r="O26" s="257"/>
      <c r="P26" s="223">
        <v>69.231999999999999</v>
      </c>
      <c r="R26" s="223">
        <v>72.864999999999995</v>
      </c>
      <c r="T26" s="223">
        <v>103.29300000000001</v>
      </c>
      <c r="V26" s="224">
        <v>110.97399999999999</v>
      </c>
      <c r="X26" s="223">
        <v>106.788</v>
      </c>
      <c r="Y26" s="238"/>
      <c r="Z26" s="223">
        <v>85.129000000000005</v>
      </c>
      <c r="AB26" s="223">
        <v>93.253</v>
      </c>
      <c r="AD26" s="224">
        <v>102.163</v>
      </c>
      <c r="AF26" s="223">
        <v>96.353999999999999</v>
      </c>
      <c r="AH26" s="223">
        <v>101.91500000000001</v>
      </c>
      <c r="AJ26" s="223">
        <v>94.143000000000001</v>
      </c>
      <c r="AL26" s="224">
        <v>115.92100000000001</v>
      </c>
    </row>
    <row r="27" spans="1:38" s="250" customFormat="1" ht="12.75" customHeight="1" x14ac:dyDescent="0.2">
      <c r="A27" s="258" t="s">
        <v>25</v>
      </c>
      <c r="B27" s="225">
        <v>91.912999999999997</v>
      </c>
      <c r="D27" s="225">
        <v>92.212000000000003</v>
      </c>
      <c r="F27" s="225">
        <v>112.733</v>
      </c>
      <c r="G27" s="253"/>
      <c r="H27" s="226">
        <v>75.948999999999998</v>
      </c>
      <c r="J27" s="226">
        <v>79.605999999999995</v>
      </c>
      <c r="L27" s="227">
        <v>89.498000000000005</v>
      </c>
      <c r="N27" s="225">
        <v>144.875</v>
      </c>
      <c r="O27" s="257"/>
      <c r="P27" s="226">
        <v>93.688999999999993</v>
      </c>
      <c r="R27" s="226">
        <v>132.00800000000001</v>
      </c>
      <c r="T27" s="227">
        <v>112.35</v>
      </c>
      <c r="V27" s="225">
        <v>82.414000000000001</v>
      </c>
      <c r="X27" s="226">
        <v>94.725999999999999</v>
      </c>
      <c r="Y27" s="234"/>
      <c r="Z27" s="226">
        <v>93.159000000000006</v>
      </c>
      <c r="AB27" s="226">
        <v>91.861000000000004</v>
      </c>
      <c r="AD27" s="225">
        <v>145.63300000000001</v>
      </c>
      <c r="AF27" s="226">
        <v>88.573999999999998</v>
      </c>
      <c r="AH27" s="226">
        <v>91.650999999999996</v>
      </c>
      <c r="AJ27" s="226">
        <v>94.575000000000003</v>
      </c>
      <c r="AL27" s="225">
        <v>110.95699999999999</v>
      </c>
    </row>
    <row r="28" spans="1:38" s="250" customFormat="1" ht="12.75" customHeight="1" x14ac:dyDescent="0.2">
      <c r="A28" s="258" t="s">
        <v>26</v>
      </c>
      <c r="B28" s="225">
        <v>11.895</v>
      </c>
      <c r="D28" s="225">
        <v>0.80400000000000005</v>
      </c>
      <c r="F28" s="225">
        <v>7.0739999999999998</v>
      </c>
      <c r="G28" s="253"/>
      <c r="H28" s="226">
        <v>11.433</v>
      </c>
      <c r="J28" s="226">
        <v>12.093999999999999</v>
      </c>
      <c r="L28" s="227">
        <v>14.231999999999999</v>
      </c>
      <c r="N28" s="225">
        <v>9.3290000000000006</v>
      </c>
      <c r="O28" s="257"/>
      <c r="P28" s="226">
        <v>8.34</v>
      </c>
      <c r="R28" s="226">
        <v>14.316000000000001</v>
      </c>
      <c r="T28" s="227">
        <v>6.8390000000000004</v>
      </c>
      <c r="V28" s="225">
        <v>4.01</v>
      </c>
      <c r="X28" s="226">
        <v>4.1050000000000004</v>
      </c>
      <c r="Y28" s="234"/>
      <c r="Z28" s="226">
        <v>8.6170000000000009</v>
      </c>
      <c r="AB28" s="226">
        <v>7.7839999999999998</v>
      </c>
      <c r="AD28" s="225">
        <v>6.3029999999999999</v>
      </c>
      <c r="AF28" s="226">
        <v>6.8730000000000002</v>
      </c>
      <c r="AH28" s="226">
        <v>8.4939999999999998</v>
      </c>
      <c r="AJ28" s="226">
        <v>6.9</v>
      </c>
      <c r="AL28" s="225">
        <v>5.7350000000000003</v>
      </c>
    </row>
    <row r="29" spans="1:38" s="250" customFormat="1" ht="12.75" customHeight="1" x14ac:dyDescent="0.2">
      <c r="A29" s="258" t="s">
        <v>27</v>
      </c>
      <c r="B29" s="225">
        <v>4.4400000000000004</v>
      </c>
      <c r="D29" s="225">
        <v>0.40200000000000002</v>
      </c>
      <c r="F29" s="225">
        <v>0.85299999999999998</v>
      </c>
      <c r="G29" s="253"/>
      <c r="H29" s="234">
        <v>0.17299999999999999</v>
      </c>
      <c r="J29" s="234">
        <v>1.61</v>
      </c>
      <c r="L29" s="235">
        <v>1.8129999999999999</v>
      </c>
      <c r="N29" s="225">
        <v>0.85399999999999998</v>
      </c>
      <c r="O29" s="257"/>
      <c r="P29" s="234">
        <v>0.50800000000000001</v>
      </c>
      <c r="R29" s="234">
        <v>0.183</v>
      </c>
      <c r="T29" s="235">
        <v>0.10199999999999999</v>
      </c>
      <c r="V29" s="225">
        <v>1.6220000000000001</v>
      </c>
      <c r="X29" s="234">
        <v>0</v>
      </c>
      <c r="Y29" s="234"/>
      <c r="Z29" s="234">
        <v>0</v>
      </c>
      <c r="AB29" s="234">
        <v>0</v>
      </c>
      <c r="AD29" s="225">
        <v>0</v>
      </c>
      <c r="AF29" s="234">
        <v>0</v>
      </c>
      <c r="AH29" s="234">
        <v>0</v>
      </c>
      <c r="AJ29" s="234">
        <v>0</v>
      </c>
      <c r="AL29" s="225">
        <v>0</v>
      </c>
    </row>
    <row r="30" spans="1:38" s="250" customFormat="1" ht="12.75" customHeight="1" x14ac:dyDescent="0.2">
      <c r="A30" s="258" t="s">
        <v>28</v>
      </c>
      <c r="B30" s="225">
        <v>0</v>
      </c>
      <c r="D30" s="225">
        <v>7.5</v>
      </c>
      <c r="F30" s="225">
        <v>15</v>
      </c>
      <c r="G30" s="253"/>
      <c r="H30" s="234">
        <v>15</v>
      </c>
      <c r="J30" s="234">
        <v>12.5</v>
      </c>
      <c r="L30" s="234">
        <v>15.625</v>
      </c>
      <c r="N30" s="225">
        <v>25</v>
      </c>
      <c r="O30" s="257"/>
      <c r="P30" s="234">
        <v>31.25</v>
      </c>
      <c r="R30" s="234">
        <v>37.5</v>
      </c>
      <c r="T30" s="234">
        <v>43.75</v>
      </c>
      <c r="V30" s="225">
        <v>50</v>
      </c>
      <c r="X30" s="234">
        <v>0</v>
      </c>
      <c r="Y30" s="234"/>
      <c r="Z30" s="234">
        <v>0</v>
      </c>
      <c r="AB30" s="234">
        <v>0</v>
      </c>
      <c r="AD30" s="225">
        <v>0</v>
      </c>
      <c r="AF30" s="234">
        <v>0</v>
      </c>
      <c r="AH30" s="234">
        <v>0</v>
      </c>
      <c r="AJ30" s="234">
        <v>0</v>
      </c>
      <c r="AL30" s="225">
        <v>0</v>
      </c>
    </row>
    <row r="31" spans="1:38" s="250" customFormat="1" ht="12.75" customHeight="1" x14ac:dyDescent="0.2">
      <c r="A31" s="258" t="s">
        <v>29</v>
      </c>
      <c r="B31" s="228">
        <v>279.935</v>
      </c>
      <c r="D31" s="228">
        <v>315.30900000000003</v>
      </c>
      <c r="F31" s="228">
        <v>326.947</v>
      </c>
      <c r="G31" s="253"/>
      <c r="H31" s="234">
        <v>293.44099999999997</v>
      </c>
      <c r="I31" s="252"/>
      <c r="J31" s="234">
        <v>358.18200000000002</v>
      </c>
      <c r="K31" s="252"/>
      <c r="L31" s="234">
        <v>362.86500000000001</v>
      </c>
      <c r="N31" s="228">
        <v>369.27100000000002</v>
      </c>
      <c r="O31" s="257"/>
      <c r="P31" s="234">
        <v>385.96300000000002</v>
      </c>
      <c r="Q31" s="252"/>
      <c r="R31" s="234">
        <v>403.86399999999998</v>
      </c>
      <c r="S31" s="252"/>
      <c r="T31" s="234">
        <v>371.85899999999998</v>
      </c>
      <c r="V31" s="228">
        <v>368.24</v>
      </c>
      <c r="X31" s="234">
        <v>373.76799999999997</v>
      </c>
      <c r="Y31" s="234"/>
      <c r="Z31" s="234">
        <v>431.90100000000001</v>
      </c>
      <c r="AB31" s="234">
        <v>410.99599999999998</v>
      </c>
      <c r="AD31" s="228">
        <v>400.42</v>
      </c>
      <c r="AF31" s="234">
        <v>364.92899999999997</v>
      </c>
      <c r="AH31" s="234">
        <v>481.88499999999999</v>
      </c>
      <c r="AJ31" s="234">
        <v>455.322</v>
      </c>
      <c r="AL31" s="228">
        <v>446.29599999999999</v>
      </c>
    </row>
    <row r="32" spans="1:38" s="250" customFormat="1" ht="12.75" customHeight="1" x14ac:dyDescent="0.2">
      <c r="A32" s="254" t="s">
        <v>30</v>
      </c>
      <c r="B32" s="225">
        <v>465.32400000000001</v>
      </c>
      <c r="D32" s="236">
        <v>481.74400000000003</v>
      </c>
      <c r="F32" s="236">
        <v>528.61300000000006</v>
      </c>
      <c r="G32" s="253"/>
      <c r="H32" s="237">
        <v>455.93699999999995</v>
      </c>
      <c r="J32" s="237">
        <v>525.81500000000005</v>
      </c>
      <c r="L32" s="237">
        <v>548.351</v>
      </c>
      <c r="N32" s="236">
        <v>626.66700000000003</v>
      </c>
      <c r="O32" s="257"/>
      <c r="P32" s="237">
        <v>588.98199999999997</v>
      </c>
      <c r="R32" s="237">
        <v>660.73599999999988</v>
      </c>
      <c r="T32" s="237">
        <v>638.19299999999998</v>
      </c>
      <c r="V32" s="236">
        <v>617.26</v>
      </c>
      <c r="W32" s="262"/>
      <c r="X32" s="237">
        <v>579.38699999999994</v>
      </c>
      <c r="Y32" s="234"/>
      <c r="Z32" s="237">
        <v>618.80600000000004</v>
      </c>
      <c r="AB32" s="246">
        <f>SUM(AB26:AB31)</f>
        <v>603.89400000000001</v>
      </c>
      <c r="AD32" s="236">
        <f>SUM(AD26:AD31)</f>
        <v>654.51900000000001</v>
      </c>
      <c r="AF32" s="237">
        <f>SUM(AF26:AF31)</f>
        <v>556.73</v>
      </c>
      <c r="AH32" s="237">
        <f>SUM(AH26:AH31)</f>
        <v>683.94499999999994</v>
      </c>
      <c r="AJ32" s="237">
        <f>SUM(AJ26:AJ31)</f>
        <v>650.94000000000005</v>
      </c>
      <c r="AL32" s="236">
        <f>SUM(AL26:AL31)</f>
        <v>678.90899999999999</v>
      </c>
    </row>
    <row r="33" spans="1:38" s="250" customFormat="1" ht="14.25" x14ac:dyDescent="0.2">
      <c r="A33" s="254" t="s">
        <v>221</v>
      </c>
      <c r="B33" s="225">
        <v>200</v>
      </c>
      <c r="D33" s="225">
        <v>362.5</v>
      </c>
      <c r="F33" s="225">
        <v>243.125</v>
      </c>
      <c r="G33" s="253"/>
      <c r="H33" s="226">
        <v>353.125</v>
      </c>
      <c r="J33" s="226">
        <v>305.625</v>
      </c>
      <c r="L33" s="227">
        <v>299.375</v>
      </c>
      <c r="N33" s="225">
        <v>586.875</v>
      </c>
      <c r="O33" s="257"/>
      <c r="P33" s="226">
        <v>574.375</v>
      </c>
      <c r="R33" s="226">
        <v>493.125</v>
      </c>
      <c r="T33" s="227">
        <v>580.625</v>
      </c>
      <c r="V33" s="225">
        <v>618.125</v>
      </c>
      <c r="X33" s="226">
        <v>718.125</v>
      </c>
      <c r="Y33" s="234"/>
      <c r="Z33" s="226">
        <v>838.125</v>
      </c>
      <c r="AB33" s="226">
        <v>778.125</v>
      </c>
      <c r="AD33" s="225">
        <v>751.601</v>
      </c>
      <c r="AF33" s="226">
        <v>731.76199999999994</v>
      </c>
      <c r="AH33" s="226">
        <v>711.976</v>
      </c>
      <c r="AJ33" s="226">
        <v>712.19100000000003</v>
      </c>
      <c r="AL33" s="225">
        <v>712.40599999999995</v>
      </c>
    </row>
    <row r="34" spans="1:38" s="250" customFormat="1" ht="12.75" customHeight="1" x14ac:dyDescent="0.2">
      <c r="A34" s="254" t="s">
        <v>27</v>
      </c>
      <c r="B34" s="225">
        <v>25.919</v>
      </c>
      <c r="D34" s="225">
        <v>31.853999999999999</v>
      </c>
      <c r="F34" s="225">
        <v>42.088000000000001</v>
      </c>
      <c r="G34" s="253"/>
      <c r="H34" s="234">
        <v>40.387</v>
      </c>
      <c r="J34" s="234">
        <v>43.973999999999997</v>
      </c>
      <c r="L34" s="234">
        <v>41.886000000000003</v>
      </c>
      <c r="N34" s="225">
        <v>36.600999999999999</v>
      </c>
      <c r="O34" s="257"/>
      <c r="P34" s="234">
        <v>36.241999999999997</v>
      </c>
      <c r="R34" s="234">
        <v>30.88</v>
      </c>
      <c r="T34" s="234">
        <v>30.61</v>
      </c>
      <c r="V34" s="225">
        <v>42.360999999999997</v>
      </c>
      <c r="X34" s="234">
        <v>13.704000000000001</v>
      </c>
      <c r="Y34" s="234"/>
      <c r="Z34" s="234">
        <v>15.018000000000001</v>
      </c>
      <c r="AB34" s="234">
        <v>20.341999999999999</v>
      </c>
      <c r="AD34" s="225">
        <v>13.754</v>
      </c>
      <c r="AF34" s="234">
        <v>14.888999999999999</v>
      </c>
      <c r="AH34" s="234">
        <v>15.63</v>
      </c>
      <c r="AJ34" s="234">
        <v>22.202999999999999</v>
      </c>
      <c r="AL34" s="225">
        <v>17.88</v>
      </c>
    </row>
    <row r="35" spans="1:38" s="250" customFormat="1" ht="12.75" customHeight="1" x14ac:dyDescent="0.2">
      <c r="A35" s="254" t="s">
        <v>29</v>
      </c>
      <c r="B35" s="225">
        <v>14.388999999999999</v>
      </c>
      <c r="D35" s="225">
        <v>12.22</v>
      </c>
      <c r="F35" s="225">
        <v>9.9659999999999993</v>
      </c>
      <c r="G35" s="253"/>
      <c r="H35" s="234">
        <v>8.0470000000000006</v>
      </c>
      <c r="J35" s="234">
        <v>7.4</v>
      </c>
      <c r="L35" s="234">
        <v>9.0250000000000004</v>
      </c>
      <c r="N35" s="225">
        <v>13.273</v>
      </c>
      <c r="O35" s="257"/>
      <c r="P35" s="234">
        <v>11.657</v>
      </c>
      <c r="R35" s="234">
        <v>16.963000000000001</v>
      </c>
      <c r="T35" s="234">
        <v>17.28</v>
      </c>
      <c r="V35" s="225">
        <v>18.61</v>
      </c>
      <c r="X35" s="234">
        <v>15.497999999999999</v>
      </c>
      <c r="Y35" s="234"/>
      <c r="Z35" s="234">
        <v>14.707000000000001</v>
      </c>
      <c r="AB35" s="234">
        <v>14.436</v>
      </c>
      <c r="AD35" s="225">
        <v>13.237</v>
      </c>
      <c r="AF35" s="234">
        <v>10.1</v>
      </c>
      <c r="AH35" s="234">
        <v>10.587</v>
      </c>
      <c r="AJ35" s="234">
        <v>9.9939999999999998</v>
      </c>
      <c r="AL35" s="225">
        <v>12.611000000000001</v>
      </c>
    </row>
    <row r="36" spans="1:38" s="250" customFormat="1" ht="12.75" customHeight="1" x14ac:dyDescent="0.2">
      <c r="A36" s="254" t="s">
        <v>31</v>
      </c>
      <c r="B36" s="228">
        <v>101.36</v>
      </c>
      <c r="D36" s="228">
        <v>106.057</v>
      </c>
      <c r="F36" s="228">
        <v>78.634</v>
      </c>
      <c r="G36" s="253"/>
      <c r="H36" s="229">
        <v>78.597999999999999</v>
      </c>
      <c r="J36" s="229">
        <v>93.891000000000005</v>
      </c>
      <c r="L36" s="230">
        <v>87.1</v>
      </c>
      <c r="N36" s="228">
        <v>82.649000000000001</v>
      </c>
      <c r="O36" s="257"/>
      <c r="P36" s="229">
        <v>70.513999999999996</v>
      </c>
      <c r="R36" s="229">
        <v>52.706000000000003</v>
      </c>
      <c r="T36" s="230">
        <v>49.57</v>
      </c>
      <c r="V36" s="228">
        <v>53.386000000000003</v>
      </c>
      <c r="X36" s="229">
        <v>53.241999999999997</v>
      </c>
      <c r="Y36" s="234"/>
      <c r="Z36" s="229">
        <v>70.742000000000004</v>
      </c>
      <c r="AB36" s="229">
        <v>59.688000000000002</v>
      </c>
      <c r="AD36" s="228">
        <v>69.951999999999998</v>
      </c>
      <c r="AF36" s="229">
        <v>64.495000000000005</v>
      </c>
      <c r="AH36" s="229">
        <v>64.266000000000005</v>
      </c>
      <c r="AJ36" s="229">
        <v>61.052999999999997</v>
      </c>
      <c r="AL36" s="228">
        <v>53.142000000000003</v>
      </c>
    </row>
    <row r="37" spans="1:38" s="250" customFormat="1" ht="12.75" customHeight="1" x14ac:dyDescent="0.2">
      <c r="A37" s="254" t="s">
        <v>32</v>
      </c>
      <c r="B37" s="228">
        <v>806.99200000000008</v>
      </c>
      <c r="D37" s="228">
        <v>994.37500000000011</v>
      </c>
      <c r="F37" s="228">
        <v>902.42600000000004</v>
      </c>
      <c r="G37" s="253"/>
      <c r="H37" s="229">
        <v>936.09399999999982</v>
      </c>
      <c r="J37" s="229">
        <v>976.70500000000004</v>
      </c>
      <c r="L37" s="229">
        <v>985.73699999999997</v>
      </c>
      <c r="N37" s="228">
        <v>1346.0650000000001</v>
      </c>
      <c r="O37" s="257"/>
      <c r="P37" s="229">
        <v>1281.7699999999998</v>
      </c>
      <c r="R37" s="229">
        <v>1254.4099999999999</v>
      </c>
      <c r="T37" s="229">
        <v>1316.2779999999998</v>
      </c>
      <c r="V37" s="228">
        <v>1349.742</v>
      </c>
      <c r="X37" s="229">
        <v>1379.9559999999999</v>
      </c>
      <c r="Y37" s="234"/>
      <c r="Z37" s="229">
        <v>1557.3980000000001</v>
      </c>
      <c r="AB37" s="30">
        <f>SUM(AB32:AB36)</f>
        <v>1476.4850000000001</v>
      </c>
      <c r="AD37" s="228">
        <f>SUM(AD32:AD36)</f>
        <v>1503.0629999999999</v>
      </c>
      <c r="AF37" s="229">
        <f>SUM(AF32:AF36)</f>
        <v>1377.9759999999997</v>
      </c>
      <c r="AH37" s="229">
        <f>SUM(AH32:AH36)</f>
        <v>1486.404</v>
      </c>
      <c r="AJ37" s="229">
        <f>SUM(AJ32:AJ36)</f>
        <v>1456.3809999999999</v>
      </c>
      <c r="AL37" s="228">
        <f>SUM(AL32:AL36)</f>
        <v>1474.9480000000003</v>
      </c>
    </row>
    <row r="38" spans="1:38" s="250" customFormat="1" ht="12.75" customHeight="1" x14ac:dyDescent="0.2">
      <c r="A38" s="254" t="s">
        <v>33</v>
      </c>
      <c r="B38" s="261"/>
      <c r="D38" s="261"/>
      <c r="F38" s="261"/>
      <c r="G38" s="253"/>
      <c r="H38" s="259"/>
      <c r="J38" s="259"/>
      <c r="L38" s="223"/>
      <c r="N38" s="261"/>
      <c r="O38" s="257"/>
      <c r="P38" s="259"/>
      <c r="R38" s="259"/>
      <c r="T38" s="223"/>
      <c r="V38" s="261"/>
      <c r="X38" s="259"/>
      <c r="Y38" s="260"/>
      <c r="Z38" s="259"/>
      <c r="AB38" s="259"/>
      <c r="AD38" s="261"/>
      <c r="AF38" s="259"/>
      <c r="AH38" s="259"/>
      <c r="AJ38" s="259"/>
      <c r="AL38" s="261"/>
    </row>
    <row r="39" spans="1:38" s="250" customFormat="1" ht="12.75" customHeight="1" x14ac:dyDescent="0.2">
      <c r="A39" s="258" t="s">
        <v>34</v>
      </c>
      <c r="B39" s="225">
        <v>1.169</v>
      </c>
      <c r="D39" s="225">
        <v>1.196</v>
      </c>
      <c r="F39" s="225">
        <v>1.1850000000000001</v>
      </c>
      <c r="G39" s="253"/>
      <c r="H39" s="226">
        <v>1.1950000000000001</v>
      </c>
      <c r="J39" s="226">
        <v>1.1859999999999999</v>
      </c>
      <c r="L39" s="227">
        <v>1.173</v>
      </c>
      <c r="N39" s="225">
        <v>1.1499999999999999</v>
      </c>
      <c r="O39" s="257"/>
      <c r="P39" s="226">
        <v>1.149</v>
      </c>
      <c r="R39" s="226">
        <v>1.1499999999999999</v>
      </c>
      <c r="T39" s="227">
        <v>1.1419999999999999</v>
      </c>
      <c r="V39" s="225">
        <v>1.137</v>
      </c>
      <c r="X39" s="226">
        <v>1.145</v>
      </c>
      <c r="Y39" s="234"/>
      <c r="Z39" s="226">
        <v>1.1459999999999999</v>
      </c>
      <c r="AB39" s="226">
        <v>1.1499999999999999</v>
      </c>
      <c r="AD39" s="225">
        <v>1.1499999999999999</v>
      </c>
      <c r="AF39" s="226">
        <v>1.1559999999999999</v>
      </c>
      <c r="AH39" s="226">
        <v>1.1579999999999999</v>
      </c>
      <c r="AJ39" s="226">
        <v>1.1539999999999999</v>
      </c>
      <c r="AL39" s="225">
        <v>1.153</v>
      </c>
    </row>
    <row r="40" spans="1:38" s="250" customFormat="1" ht="12.75" customHeight="1" x14ac:dyDescent="0.2">
      <c r="A40" s="258" t="s">
        <v>35</v>
      </c>
      <c r="B40" s="225">
        <v>1805.021</v>
      </c>
      <c r="D40" s="225">
        <v>1822.6980000000001</v>
      </c>
      <c r="F40" s="225">
        <v>1786.82</v>
      </c>
      <c r="G40" s="253"/>
      <c r="H40" s="226">
        <v>1787.364</v>
      </c>
      <c r="J40" s="226">
        <v>1759.355</v>
      </c>
      <c r="L40" s="227">
        <v>1708.4069999999999</v>
      </c>
      <c r="N40" s="225">
        <v>1597.277</v>
      </c>
      <c r="O40" s="257"/>
      <c r="P40" s="226">
        <v>1587.0170000000001</v>
      </c>
      <c r="R40" s="226">
        <v>1599.646</v>
      </c>
      <c r="T40" s="227">
        <v>1556.308</v>
      </c>
      <c r="V40" s="225">
        <v>1553.39</v>
      </c>
      <c r="X40" s="226">
        <v>1561.7950000000001</v>
      </c>
      <c r="Y40" s="234"/>
      <c r="Z40" s="226">
        <v>1575.992</v>
      </c>
      <c r="AB40" s="226">
        <v>1584.675</v>
      </c>
      <c r="AD40" s="225">
        <v>1598.548</v>
      </c>
      <c r="AF40" s="226">
        <v>1597.886</v>
      </c>
      <c r="AH40" s="226">
        <v>1623.056</v>
      </c>
      <c r="AJ40" s="226">
        <v>1597.82</v>
      </c>
      <c r="AL40" s="225">
        <v>1609.03</v>
      </c>
    </row>
    <row r="41" spans="1:38" s="250" customFormat="1" ht="12.75" customHeight="1" x14ac:dyDescent="0.2">
      <c r="A41" s="258" t="s">
        <v>36</v>
      </c>
      <c r="B41" s="225">
        <v>-918.73599999999999</v>
      </c>
      <c r="D41" s="225">
        <v>-954.13400000000001</v>
      </c>
      <c r="F41" s="225">
        <v>-810.36500000000001</v>
      </c>
      <c r="G41" s="253"/>
      <c r="H41" s="226">
        <v>-770.70799999999997</v>
      </c>
      <c r="J41" s="226">
        <v>-726.952</v>
      </c>
      <c r="L41" s="227">
        <v>-688.92600000000004</v>
      </c>
      <c r="N41" s="225">
        <v>-650.17100000000005</v>
      </c>
      <c r="O41" s="257"/>
      <c r="P41" s="226">
        <v>-619.88699999999994</v>
      </c>
      <c r="R41" s="226">
        <v>-614.495</v>
      </c>
      <c r="T41" s="227">
        <v>-597.05999999999995</v>
      </c>
      <c r="V41" s="225">
        <v>-602.61299999999994</v>
      </c>
      <c r="X41" s="226">
        <v>-626.50599999999997</v>
      </c>
      <c r="Y41" s="234"/>
      <c r="Z41" s="226">
        <v>-631.67899999999997</v>
      </c>
      <c r="AB41" s="226">
        <v>-628.60599999999999</v>
      </c>
      <c r="AD41" s="225">
        <v>-657.07899999999995</v>
      </c>
      <c r="AF41" s="226">
        <v>-666.22</v>
      </c>
      <c r="AH41" s="226">
        <v>-667.32399999999996</v>
      </c>
      <c r="AJ41" s="226">
        <v>-668.27499999999998</v>
      </c>
      <c r="AL41" s="225">
        <v>-650.84</v>
      </c>
    </row>
    <row r="42" spans="1:38" s="250" customFormat="1" ht="12.75" customHeight="1" x14ac:dyDescent="0.2">
      <c r="A42" s="258" t="s">
        <v>37</v>
      </c>
      <c r="B42" s="228">
        <v>-64.763999999999996</v>
      </c>
      <c r="D42" s="228">
        <v>-72.501000000000005</v>
      </c>
      <c r="F42" s="228">
        <v>-51.16</v>
      </c>
      <c r="G42" s="253"/>
      <c r="H42" s="229">
        <v>-49.203000000000003</v>
      </c>
      <c r="J42" s="229">
        <v>-51.167999999999999</v>
      </c>
      <c r="L42" s="230">
        <v>-48.185000000000002</v>
      </c>
      <c r="N42" s="228">
        <v>-94.367000000000004</v>
      </c>
      <c r="O42" s="257"/>
      <c r="P42" s="229">
        <v>-112.82599999999999</v>
      </c>
      <c r="R42" s="229">
        <v>-132.08099999999999</v>
      </c>
      <c r="T42" s="230">
        <v>-130.06700000000001</v>
      </c>
      <c r="V42" s="228">
        <v>-91.742999999999995</v>
      </c>
      <c r="X42" s="229">
        <v>-100.497</v>
      </c>
      <c r="Y42" s="234"/>
      <c r="Z42" s="229">
        <v>-91.355000000000004</v>
      </c>
      <c r="AB42" s="229">
        <v>-94.558000000000007</v>
      </c>
      <c r="AD42" s="228">
        <v>-99.953000000000003</v>
      </c>
      <c r="AF42" s="229">
        <v>-113.857</v>
      </c>
      <c r="AH42" s="229">
        <v>-109.54600000000001</v>
      </c>
      <c r="AJ42" s="229">
        <v>-95.319000000000003</v>
      </c>
      <c r="AL42" s="228">
        <v>-73.906999999999996</v>
      </c>
    </row>
    <row r="43" spans="1:38" s="250" customFormat="1" ht="12.75" customHeight="1" x14ac:dyDescent="0.2">
      <c r="A43" s="254" t="s">
        <v>38</v>
      </c>
      <c r="B43" s="225">
        <v>822.69</v>
      </c>
      <c r="D43" s="225">
        <v>797.25900000000001</v>
      </c>
      <c r="F43" s="225">
        <v>926.4799999999999</v>
      </c>
      <c r="G43" s="253"/>
      <c r="H43" s="226">
        <v>968.64800000000002</v>
      </c>
      <c r="I43" s="234"/>
      <c r="J43" s="226">
        <v>982.42099999999994</v>
      </c>
      <c r="L43" s="226">
        <v>972.46899999999982</v>
      </c>
      <c r="N43" s="225">
        <v>853.88900000000012</v>
      </c>
      <c r="O43" s="257"/>
      <c r="P43" s="226">
        <v>855.45299999999997</v>
      </c>
      <c r="Q43" s="234"/>
      <c r="R43" s="226">
        <v>854.22</v>
      </c>
      <c r="T43" s="226">
        <v>830.32300000000009</v>
      </c>
      <c r="V43" s="225">
        <v>860.17100000000005</v>
      </c>
      <c r="X43" s="226">
        <v>835.93700000000013</v>
      </c>
      <c r="Y43" s="234"/>
      <c r="Z43" s="226">
        <v>854.10399999999993</v>
      </c>
      <c r="AB43" s="20">
        <f>SUM(AB39:AB42)</f>
        <v>862.66100000000006</v>
      </c>
      <c r="AD43" s="225">
        <f>SUM(AD39:AD42)</f>
        <v>842.66600000000017</v>
      </c>
      <c r="AF43" s="226">
        <f>SUM(AF39:AF42)</f>
        <v>818.96499999999992</v>
      </c>
      <c r="AH43" s="226">
        <f>SUM(AH39:AH42)</f>
        <v>847.34399999999994</v>
      </c>
      <c r="AJ43" s="226">
        <f>SUM(AJ39:AJ42)</f>
        <v>835.38</v>
      </c>
      <c r="AL43" s="225">
        <f>SUM(AL39:AL42)</f>
        <v>885.43599999999992</v>
      </c>
    </row>
    <row r="44" spans="1:38" s="255" customFormat="1" ht="12.75" customHeight="1" thickBot="1" x14ac:dyDescent="0.25">
      <c r="A44" s="256" t="s">
        <v>39</v>
      </c>
      <c r="B44" s="231">
        <v>1629.6820000000002</v>
      </c>
      <c r="C44" s="250"/>
      <c r="D44" s="231">
        <v>1791.634</v>
      </c>
      <c r="E44" s="250"/>
      <c r="F44" s="231">
        <v>1828.9059999999999</v>
      </c>
      <c r="G44" s="253"/>
      <c r="H44" s="232">
        <v>1904.7419999999997</v>
      </c>
      <c r="I44" s="250"/>
      <c r="J44" s="232">
        <v>1959.126</v>
      </c>
      <c r="K44" s="250"/>
      <c r="L44" s="232">
        <v>1958.2059999999997</v>
      </c>
      <c r="M44" s="250"/>
      <c r="N44" s="231">
        <v>2199.9540000000002</v>
      </c>
      <c r="O44" s="257"/>
      <c r="P44" s="232">
        <v>2137.223</v>
      </c>
      <c r="Q44" s="250"/>
      <c r="R44" s="232">
        <v>2108.63</v>
      </c>
      <c r="S44" s="250"/>
      <c r="T44" s="232">
        <v>2146.6009999999997</v>
      </c>
      <c r="U44" s="250"/>
      <c r="V44" s="231">
        <v>2209.913</v>
      </c>
      <c r="X44" s="232">
        <v>2215.893</v>
      </c>
      <c r="Y44" s="238"/>
      <c r="Z44" s="232">
        <v>2411.502</v>
      </c>
      <c r="AB44" s="33">
        <f>AB37+AB43</f>
        <v>2339.1460000000002</v>
      </c>
      <c r="AD44" s="231">
        <f>AD37+AD43</f>
        <v>2345.7290000000003</v>
      </c>
      <c r="AF44" s="232">
        <f>AF37+AF43</f>
        <v>2196.9409999999998</v>
      </c>
      <c r="AH44" s="232">
        <f>AH37+AH43</f>
        <v>2333.748</v>
      </c>
      <c r="AJ44" s="232">
        <f>AJ37+AJ43</f>
        <v>2291.761</v>
      </c>
      <c r="AL44" s="231">
        <f>AL37+AL43</f>
        <v>2360.384</v>
      </c>
    </row>
    <row r="45" spans="1:38" s="255" customFormat="1" ht="12.75" customHeight="1" thickTop="1" x14ac:dyDescent="0.2">
      <c r="A45" s="256"/>
      <c r="B45" s="224"/>
      <c r="C45" s="250"/>
      <c r="D45" s="224"/>
      <c r="E45" s="250"/>
      <c r="F45" s="224"/>
      <c r="G45" s="253"/>
      <c r="H45" s="238"/>
      <c r="I45" s="250"/>
      <c r="J45" s="238"/>
      <c r="K45" s="250"/>
      <c r="L45" s="238"/>
      <c r="M45" s="250"/>
      <c r="N45" s="224"/>
      <c r="O45" s="253"/>
      <c r="P45" s="238"/>
      <c r="Q45" s="250"/>
      <c r="R45" s="238"/>
      <c r="S45" s="250"/>
      <c r="T45" s="238"/>
      <c r="U45" s="250"/>
      <c r="V45" s="224"/>
      <c r="X45" s="238"/>
      <c r="Y45" s="238"/>
      <c r="Z45" s="238"/>
      <c r="AB45" s="238"/>
      <c r="AD45" s="224"/>
      <c r="AF45" s="238"/>
      <c r="AH45" s="238"/>
      <c r="AJ45" s="238"/>
      <c r="AL45" s="224"/>
    </row>
    <row r="46" spans="1:38" s="255" customFormat="1" ht="12.75" customHeight="1" x14ac:dyDescent="0.2">
      <c r="A46" s="256"/>
      <c r="B46" s="224"/>
      <c r="C46" s="250"/>
      <c r="D46" s="224"/>
      <c r="E46" s="250"/>
      <c r="F46" s="224"/>
      <c r="G46" s="253"/>
      <c r="H46" s="238"/>
      <c r="I46" s="250"/>
      <c r="J46" s="238"/>
      <c r="K46" s="250"/>
      <c r="L46" s="238"/>
      <c r="M46" s="250"/>
      <c r="N46" s="224"/>
      <c r="O46" s="253"/>
      <c r="P46" s="238"/>
      <c r="Q46" s="250"/>
      <c r="R46" s="238"/>
      <c r="S46" s="250"/>
      <c r="T46" s="238"/>
      <c r="U46" s="250"/>
      <c r="V46" s="224"/>
      <c r="X46" s="238"/>
      <c r="Y46" s="238"/>
      <c r="Z46" s="238"/>
      <c r="AB46" s="238"/>
      <c r="AD46" s="224"/>
      <c r="AF46" s="238"/>
      <c r="AH46" s="238"/>
      <c r="AJ46" s="238"/>
      <c r="AL46" s="224"/>
    </row>
    <row r="47" spans="1:38" s="250" customFormat="1" ht="12.75" customHeight="1" x14ac:dyDescent="0.2">
      <c r="A47" s="254" t="s">
        <v>40</v>
      </c>
      <c r="B47" s="225">
        <v>61</v>
      </c>
      <c r="D47" s="225">
        <v>61</v>
      </c>
      <c r="F47" s="225">
        <v>62</v>
      </c>
      <c r="G47" s="253"/>
      <c r="H47" s="234">
        <v>58.224913441563444</v>
      </c>
      <c r="J47" s="234">
        <v>61.263182233039238</v>
      </c>
      <c r="L47" s="234">
        <v>61.802114462591412</v>
      </c>
      <c r="N47" s="225">
        <v>60.415022306576347</v>
      </c>
      <c r="O47" s="253"/>
      <c r="P47" s="234">
        <v>58.788186527860567</v>
      </c>
      <c r="R47" s="234">
        <v>58.339320448619787</v>
      </c>
      <c r="T47" s="234">
        <v>54.983138301557503</v>
      </c>
      <c r="V47" s="225">
        <v>55.540554375367925</v>
      </c>
      <c r="X47" s="234">
        <v>52.133682911994825</v>
      </c>
      <c r="Y47" s="234"/>
      <c r="Z47" s="234">
        <v>48.956556027099303</v>
      </c>
      <c r="AB47" s="18">
        <v>47.830390920554855</v>
      </c>
      <c r="AD47" s="225">
        <v>50.382601817254553</v>
      </c>
      <c r="AF47" s="234">
        <f>AF12/('GAAP &amp; NonGAAP Income Statement'!AL15/(AF6-AD6))</f>
        <v>42.687123463732028</v>
      </c>
      <c r="AH47" s="234">
        <f>AH12/('GAAP &amp; NonGAAP Income Statement'!AN15/(AH6-AF6))</f>
        <v>46.34487930295672</v>
      </c>
      <c r="AJ47" s="234">
        <f>AJ12/('GAAP &amp; NonGAAP Income Statement'!AP15/(AJ6-AH6))</f>
        <v>40.162485881912716</v>
      </c>
      <c r="AL47" s="225">
        <f>AL12/('GAAP &amp; NonGAAP Income Statement'!AR15/(AL6-AJ6))</f>
        <v>45.235505697192046</v>
      </c>
    </row>
    <row r="48" spans="1:38" s="250" customFormat="1" ht="12.75" customHeight="1" thickBot="1" x14ac:dyDescent="0.25">
      <c r="B48" s="251"/>
      <c r="D48" s="251"/>
      <c r="F48" s="251"/>
      <c r="L48" s="223"/>
      <c r="N48" s="251"/>
      <c r="Q48" s="252"/>
      <c r="T48" s="223"/>
      <c r="V48" s="251"/>
      <c r="AD48" s="251"/>
      <c r="AL48" s="251"/>
    </row>
    <row r="49" spans="1:38" s="250" customFormat="1" ht="12.75" customHeight="1" x14ac:dyDescent="0.2"/>
    <row r="50" spans="1:38" s="250" customFormat="1" ht="12.75" customHeight="1" x14ac:dyDescent="0.2"/>
    <row r="51" spans="1:38" ht="12.75" customHeight="1" x14ac:dyDescent="0.2">
      <c r="A51" s="349" t="s">
        <v>227</v>
      </c>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row>
  </sheetData>
  <mergeCells count="9">
    <mergeCell ref="A51:AL51"/>
    <mergeCell ref="AF5:AJ5"/>
    <mergeCell ref="H3:N3"/>
    <mergeCell ref="P3:V3"/>
    <mergeCell ref="X3:AD3"/>
    <mergeCell ref="H5:L5"/>
    <mergeCell ref="P5:T5"/>
    <mergeCell ref="X5:AB5"/>
    <mergeCell ref="AF3:AL3"/>
  </mergeCells>
  <printOptions horizontalCentered="1"/>
  <pageMargins left="0.7" right="0.7" top="1" bottom="0.75" header="0.3" footer="0.3"/>
  <pageSetup scale="59" orientation="landscape" r:id="rId1"/>
  <headerFooter alignWithMargins="0">
    <oddFooter>&amp;C&amp;8PTC Investor Relations
investor@ptc.com</oddFooter>
  </headerFooter>
  <ignoredErrors>
    <ignoredError sqref="AD2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AT162"/>
  <sheetViews>
    <sheetView zoomScale="90" zoomScaleNormal="90" zoomScalePageLayoutView="80" workbookViewId="0">
      <pane xSplit="1" topLeftCell="E1" activePane="topRight" state="frozen"/>
      <selection activeCell="AK11" sqref="AK11"/>
      <selection pane="topRight" activeCell="AT70" sqref="AT70"/>
    </sheetView>
  </sheetViews>
  <sheetFormatPr defaultColWidth="9.140625" defaultRowHeight="12.75" outlineLevelCol="1" x14ac:dyDescent="0.2"/>
  <cols>
    <col min="1" max="1" width="50.42578125" style="69" bestFit="1" customWidth="1"/>
    <col min="2" max="2" width="11.140625" style="69" customWidth="1"/>
    <col min="3" max="3" width="1.140625" style="69" customWidth="1"/>
    <col min="4" max="4" width="11.140625" style="69" customWidth="1"/>
    <col min="5" max="5" width="1.140625" style="69" customWidth="1"/>
    <col min="6" max="6" width="11.140625" style="69" customWidth="1"/>
    <col min="7" max="7" width="1.140625" style="69" customWidth="1"/>
    <col min="8" max="8" width="9.85546875" style="69" hidden="1" customWidth="1" outlineLevel="1"/>
    <col min="9" max="9" width="1.140625" style="69" hidden="1" customWidth="1" outlineLevel="1"/>
    <col min="10" max="10" width="10" style="69" hidden="1" customWidth="1" outlineLevel="1"/>
    <col min="11" max="11" width="1.140625" style="69" hidden="1" customWidth="1" outlineLevel="1"/>
    <col min="12" max="12" width="9.85546875" style="69" hidden="1" customWidth="1" outlineLevel="1"/>
    <col min="13" max="13" width="1.140625" style="69" hidden="1" customWidth="1" outlineLevel="1"/>
    <col min="14" max="14" width="9.85546875" style="69" hidden="1" customWidth="1" outlineLevel="1"/>
    <col min="15" max="15" width="1.140625" style="69" hidden="1" customWidth="1" outlineLevel="1"/>
    <col min="16" max="16" width="11.140625" style="69" customWidth="1" collapsed="1"/>
    <col min="17" max="17" width="1.140625" style="69" customWidth="1"/>
    <col min="18" max="18" width="9.5703125" style="69" hidden="1" customWidth="1" outlineLevel="1"/>
    <col min="19" max="19" width="1.140625" style="69" hidden="1" customWidth="1" outlineLevel="1"/>
    <col min="20" max="20" width="9.85546875" style="69" hidden="1" customWidth="1" outlineLevel="1"/>
    <col min="21" max="21" width="1.140625" style="69" hidden="1" customWidth="1" outlineLevel="1"/>
    <col min="22" max="22" width="9.85546875" style="69" hidden="1" customWidth="1" outlineLevel="1"/>
    <col min="23" max="23" width="1.140625" style="69" hidden="1" customWidth="1" outlineLevel="1"/>
    <col min="24" max="24" width="9.85546875" style="69" hidden="1" customWidth="1" outlineLevel="1"/>
    <col min="25" max="25" width="1.140625" style="69" hidden="1" customWidth="1" outlineLevel="1"/>
    <col min="26" max="26" width="11.140625" style="69" customWidth="1" collapsed="1"/>
    <col min="27" max="27" width="1.28515625" style="69" customWidth="1"/>
    <col min="28" max="28" width="9.85546875" style="69" customWidth="1" outlineLevel="1"/>
    <col min="29" max="29" width="1.28515625" style="69" customWidth="1" outlineLevel="1"/>
    <col min="30" max="30" width="9.85546875" style="69" customWidth="1" outlineLevel="1"/>
    <col min="31" max="31" width="1.28515625" style="69" customWidth="1" outlineLevel="1"/>
    <col min="32" max="32" width="9.85546875" style="69" customWidth="1" outlineLevel="1"/>
    <col min="33" max="33" width="1.42578125" style="69" customWidth="1" outlineLevel="1"/>
    <col min="34" max="34" width="9.85546875" style="69" customWidth="1" outlineLevel="1"/>
    <col min="35" max="35" width="1.140625" style="69" customWidth="1" outlineLevel="1"/>
    <col min="36" max="36" width="11.140625" style="69" customWidth="1"/>
    <col min="37" max="37" width="1.140625" style="69" customWidth="1"/>
    <col min="38" max="38" width="9.85546875" style="69" customWidth="1" outlineLevel="1"/>
    <col min="39" max="39" width="1" style="69" customWidth="1" outlineLevel="1"/>
    <col min="40" max="40" width="9.85546875" style="69" customWidth="1" outlineLevel="1"/>
    <col min="41" max="41" width="1" style="69" customWidth="1" outlineLevel="1"/>
    <col min="42" max="42" width="9.85546875" style="69" customWidth="1" outlineLevel="1"/>
    <col min="43" max="43" width="1" style="69" customWidth="1" outlineLevel="1"/>
    <col min="44" max="44" width="9.85546875" style="69" customWidth="1" outlineLevel="1"/>
    <col min="45" max="45" width="1" style="69" customWidth="1" outlineLevel="1"/>
    <col min="46" max="46" width="13.7109375" style="69" customWidth="1"/>
    <col min="47" max="16384" width="9.140625" style="69"/>
  </cols>
  <sheetData>
    <row r="1" spans="1:46" ht="12.75" customHeight="1" x14ac:dyDescent="0.2">
      <c r="B1" s="68"/>
      <c r="C1" s="68"/>
      <c r="D1" s="68"/>
      <c r="E1" s="68"/>
      <c r="F1" s="68"/>
      <c r="G1" s="68"/>
      <c r="H1" s="68"/>
      <c r="I1" s="68"/>
      <c r="J1" s="68"/>
      <c r="K1" s="68"/>
      <c r="L1" s="68"/>
      <c r="M1" s="68"/>
      <c r="N1" s="68"/>
      <c r="O1" s="68"/>
      <c r="P1" s="68"/>
      <c r="Q1" s="68"/>
      <c r="R1" s="68"/>
      <c r="S1" s="68"/>
      <c r="T1" s="68"/>
      <c r="U1" s="68"/>
      <c r="V1" s="68"/>
    </row>
    <row r="2" spans="1:46" ht="12.75" customHeight="1" thickBot="1" x14ac:dyDescent="0.25"/>
    <row r="3" spans="1:46" s="70" customFormat="1" ht="12.75" customHeight="1" thickBot="1" x14ac:dyDescent="0.25">
      <c r="B3" s="202" t="s">
        <v>6</v>
      </c>
      <c r="C3" s="69"/>
      <c r="D3" s="202" t="s">
        <v>5</v>
      </c>
      <c r="E3" s="69"/>
      <c r="F3" s="202" t="s">
        <v>4</v>
      </c>
      <c r="H3" s="355" t="s">
        <v>3</v>
      </c>
      <c r="I3" s="356"/>
      <c r="J3" s="356"/>
      <c r="K3" s="356"/>
      <c r="L3" s="356"/>
      <c r="M3" s="356"/>
      <c r="N3" s="356"/>
      <c r="O3" s="356"/>
      <c r="P3" s="357"/>
      <c r="R3" s="355" t="s">
        <v>2</v>
      </c>
      <c r="S3" s="356"/>
      <c r="T3" s="356"/>
      <c r="U3" s="356"/>
      <c r="V3" s="356"/>
      <c r="W3" s="356"/>
      <c r="X3" s="356"/>
      <c r="Y3" s="356"/>
      <c r="Z3" s="357"/>
      <c r="AB3" s="355" t="s">
        <v>140</v>
      </c>
      <c r="AC3" s="356"/>
      <c r="AD3" s="356"/>
      <c r="AE3" s="356"/>
      <c r="AF3" s="356"/>
      <c r="AG3" s="356"/>
      <c r="AH3" s="356"/>
      <c r="AI3" s="356"/>
      <c r="AJ3" s="357"/>
      <c r="AL3" s="351" t="s">
        <v>210</v>
      </c>
      <c r="AM3" s="352"/>
      <c r="AN3" s="352"/>
      <c r="AO3" s="352"/>
      <c r="AP3" s="352"/>
      <c r="AQ3" s="352"/>
      <c r="AR3" s="352"/>
      <c r="AS3" s="352"/>
      <c r="AT3" s="353"/>
    </row>
    <row r="4" spans="1:46" s="70" customFormat="1" ht="12.75" customHeight="1" thickBot="1" x14ac:dyDescent="0.25">
      <c r="AL4" s="249"/>
      <c r="AM4" s="249"/>
      <c r="AN4" s="249"/>
      <c r="AO4" s="249"/>
      <c r="AP4" s="249"/>
    </row>
    <row r="5" spans="1:46" s="70" customFormat="1" ht="12.75" customHeight="1" x14ac:dyDescent="0.2">
      <c r="A5" s="67" t="s">
        <v>195</v>
      </c>
      <c r="B5" s="73" t="s">
        <v>1</v>
      </c>
      <c r="D5" s="73" t="s">
        <v>1</v>
      </c>
      <c r="F5" s="73" t="s">
        <v>1</v>
      </c>
      <c r="H5" s="358" t="s">
        <v>0</v>
      </c>
      <c r="I5" s="358"/>
      <c r="J5" s="358"/>
      <c r="K5" s="358"/>
      <c r="L5" s="358"/>
      <c r="M5" s="358"/>
      <c r="N5" s="358"/>
      <c r="P5" s="73" t="s">
        <v>1</v>
      </c>
      <c r="R5" s="358" t="s">
        <v>41</v>
      </c>
      <c r="S5" s="358"/>
      <c r="T5" s="358"/>
      <c r="U5" s="358"/>
      <c r="V5" s="358"/>
      <c r="W5" s="358"/>
      <c r="X5" s="358"/>
      <c r="Z5" s="73" t="s">
        <v>1</v>
      </c>
      <c r="AB5" s="358" t="s">
        <v>0</v>
      </c>
      <c r="AC5" s="358"/>
      <c r="AD5" s="358"/>
      <c r="AE5" s="358"/>
      <c r="AF5" s="358"/>
      <c r="AG5" s="358"/>
      <c r="AH5" s="358"/>
      <c r="AJ5" s="73" t="s">
        <v>1</v>
      </c>
      <c r="AL5" s="350" t="s">
        <v>0</v>
      </c>
      <c r="AM5" s="350"/>
      <c r="AN5" s="350"/>
      <c r="AO5" s="350"/>
      <c r="AP5" s="350"/>
      <c r="AQ5" s="350"/>
      <c r="AR5" s="350"/>
      <c r="AT5" s="73" t="s">
        <v>1</v>
      </c>
    </row>
    <row r="6" spans="1:46" s="76" customFormat="1" ht="12.75" customHeight="1" x14ac:dyDescent="0.2">
      <c r="A6" s="74"/>
      <c r="B6" s="77">
        <v>40816</v>
      </c>
      <c r="D6" s="77">
        <v>41182</v>
      </c>
      <c r="F6" s="77">
        <v>41547</v>
      </c>
      <c r="H6" s="75">
        <v>41636</v>
      </c>
      <c r="J6" s="75">
        <v>41727</v>
      </c>
      <c r="L6" s="75">
        <v>41818</v>
      </c>
      <c r="N6" s="75">
        <v>41912</v>
      </c>
      <c r="P6" s="77">
        <v>41912</v>
      </c>
      <c r="R6" s="75">
        <v>42007</v>
      </c>
      <c r="S6" s="203"/>
      <c r="T6" s="75">
        <v>42098</v>
      </c>
      <c r="V6" s="75">
        <v>42189</v>
      </c>
      <c r="X6" s="75">
        <v>42277</v>
      </c>
      <c r="Z6" s="77">
        <v>42277</v>
      </c>
      <c r="AB6" s="75">
        <v>42371</v>
      </c>
      <c r="AC6" s="203"/>
      <c r="AD6" s="75">
        <v>42462</v>
      </c>
      <c r="AF6" s="75">
        <v>42553</v>
      </c>
      <c r="AH6" s="75">
        <v>42643</v>
      </c>
      <c r="AJ6" s="77">
        <v>42643</v>
      </c>
      <c r="AL6" s="275">
        <v>42735</v>
      </c>
      <c r="AM6" s="274"/>
      <c r="AN6" s="275">
        <v>42826</v>
      </c>
      <c r="AO6" s="274"/>
      <c r="AP6" s="275">
        <v>42917</v>
      </c>
      <c r="AR6" s="275">
        <v>43008</v>
      </c>
      <c r="AT6" s="77">
        <v>43008</v>
      </c>
    </row>
    <row r="7" spans="1:46" s="70" customFormat="1" ht="12.75" customHeight="1" x14ac:dyDescent="0.2">
      <c r="A7" s="78" t="s">
        <v>42</v>
      </c>
      <c r="B7" s="82"/>
      <c r="C7" s="124"/>
      <c r="D7" s="82"/>
      <c r="E7" s="124"/>
      <c r="F7" s="82"/>
      <c r="G7" s="124"/>
      <c r="H7" s="295"/>
      <c r="I7" s="124"/>
      <c r="J7" s="295"/>
      <c r="K7" s="124"/>
      <c r="L7" s="297"/>
      <c r="M7" s="124"/>
      <c r="N7" s="297"/>
      <c r="O7" s="124"/>
      <c r="P7" s="82"/>
      <c r="Q7" s="124"/>
      <c r="R7" s="295"/>
      <c r="S7" s="295"/>
      <c r="T7" s="297"/>
      <c r="U7" s="124"/>
      <c r="V7" s="297"/>
      <c r="W7" s="76"/>
      <c r="X7" s="297"/>
      <c r="Y7" s="124"/>
      <c r="Z7" s="82"/>
      <c r="AA7" s="76"/>
      <c r="AB7" s="295"/>
      <c r="AC7" s="295"/>
      <c r="AD7" s="295"/>
      <c r="AF7" s="295"/>
      <c r="AG7" s="76"/>
      <c r="AH7" s="297"/>
      <c r="AJ7" s="82"/>
      <c r="AT7" s="82"/>
    </row>
    <row r="8" spans="1:46" s="70" customFormat="1" ht="12.75" customHeight="1" x14ac:dyDescent="0.2">
      <c r="A8" s="98" t="s">
        <v>43</v>
      </c>
      <c r="B8" s="296"/>
      <c r="C8" s="124"/>
      <c r="D8" s="296"/>
      <c r="E8" s="124"/>
      <c r="F8" s="296"/>
      <c r="G8" s="124"/>
      <c r="H8" s="295"/>
      <c r="I8" s="124"/>
      <c r="J8" s="295"/>
      <c r="K8" s="124"/>
      <c r="L8" s="297"/>
      <c r="M8" s="124"/>
      <c r="N8" s="132"/>
      <c r="O8" s="124"/>
      <c r="P8" s="296"/>
      <c r="Q8" s="124"/>
      <c r="R8" s="295"/>
      <c r="S8" s="295"/>
      <c r="T8" s="297"/>
      <c r="U8" s="124"/>
      <c r="V8" s="297"/>
      <c r="W8" s="76"/>
      <c r="X8" s="297"/>
      <c r="Y8" s="124"/>
      <c r="Z8" s="296"/>
      <c r="AA8" s="76"/>
      <c r="AB8" s="295"/>
      <c r="AC8" s="295"/>
      <c r="AD8" s="295"/>
      <c r="AF8" s="295"/>
      <c r="AG8" s="76"/>
      <c r="AH8" s="297"/>
      <c r="AJ8" s="296"/>
      <c r="AT8" s="296"/>
    </row>
    <row r="9" spans="1:46" s="70" customFormat="1" ht="12.75" customHeight="1" x14ac:dyDescent="0.2">
      <c r="A9" s="87" t="s">
        <v>141</v>
      </c>
      <c r="B9" s="22">
        <v>0.115</v>
      </c>
      <c r="C9" s="124"/>
      <c r="D9" s="22">
        <v>0</v>
      </c>
      <c r="E9" s="124"/>
      <c r="F9" s="22">
        <v>10.074</v>
      </c>
      <c r="G9" s="124"/>
      <c r="H9" s="6">
        <v>3.6739999999999999</v>
      </c>
      <c r="I9" s="124"/>
      <c r="J9" s="6">
        <v>3.5920000000000001</v>
      </c>
      <c r="K9" s="124"/>
      <c r="L9" s="6">
        <v>7.3049999999999997</v>
      </c>
      <c r="M9" s="124"/>
      <c r="N9" s="6">
        <v>12.566000000000001</v>
      </c>
      <c r="O9" s="294"/>
      <c r="P9" s="22">
        <v>27.137</v>
      </c>
      <c r="Q9" s="124"/>
      <c r="R9" s="6">
        <v>14.223000000000001</v>
      </c>
      <c r="S9" s="294"/>
      <c r="T9" s="6">
        <v>15.765000000000001</v>
      </c>
      <c r="U9" s="294"/>
      <c r="V9" s="6">
        <v>17.155000000000001</v>
      </c>
      <c r="W9" s="294"/>
      <c r="X9" s="6">
        <v>18.096</v>
      </c>
      <c r="Y9" s="63"/>
      <c r="Z9" s="22">
        <v>65.240000000000009</v>
      </c>
      <c r="AA9" s="76"/>
      <c r="AB9" s="6">
        <v>22.175999999999998</v>
      </c>
      <c r="AC9" s="21"/>
      <c r="AD9" s="6">
        <v>23.658999999999999</v>
      </c>
      <c r="AF9" s="6">
        <v>31.821999999999999</v>
      </c>
      <c r="AG9" s="294"/>
      <c r="AH9" s="6">
        <v>40.664999999999999</v>
      </c>
      <c r="AJ9" s="22">
        <v>118.322</v>
      </c>
      <c r="AL9" s="6">
        <v>54.362000000000002</v>
      </c>
      <c r="AN9" s="6">
        <v>65.78</v>
      </c>
      <c r="AP9" s="6">
        <v>74.858999999999995</v>
      </c>
      <c r="AR9" s="6">
        <v>84.245000000000005</v>
      </c>
      <c r="AT9" s="22">
        <f>AL9+AN9+AP9+AR9</f>
        <v>279.24599999999998</v>
      </c>
    </row>
    <row r="10" spans="1:46" s="70" customFormat="1" ht="12.75" customHeight="1" x14ac:dyDescent="0.2">
      <c r="A10" s="293" t="s">
        <v>44</v>
      </c>
      <c r="B10" s="40">
        <v>557.678</v>
      </c>
      <c r="D10" s="40">
        <v>611.94299999999998</v>
      </c>
      <c r="F10" s="40">
        <v>654.678</v>
      </c>
      <c r="G10" s="298"/>
      <c r="H10" s="30">
        <v>170.142</v>
      </c>
      <c r="J10" s="30">
        <v>166.249</v>
      </c>
      <c r="L10" s="30">
        <v>172.02099999999999</v>
      </c>
      <c r="N10" s="30">
        <v>180.09</v>
      </c>
      <c r="P10" s="40">
        <v>688.50199999999995</v>
      </c>
      <c r="Q10" s="298"/>
      <c r="R10" s="30">
        <v>181.62899999999999</v>
      </c>
      <c r="T10" s="30">
        <v>168.727</v>
      </c>
      <c r="V10" s="30">
        <v>165.68700000000001</v>
      </c>
      <c r="X10" s="30">
        <v>165.482</v>
      </c>
      <c r="Z10" s="40">
        <v>681.524</v>
      </c>
      <c r="AB10" s="30">
        <v>171.756</v>
      </c>
      <c r="AC10" s="18"/>
      <c r="AD10" s="30">
        <v>160.625</v>
      </c>
      <c r="AF10" s="30">
        <v>161.881</v>
      </c>
      <c r="AH10" s="30">
        <v>157.54499999999999</v>
      </c>
      <c r="AJ10" s="40">
        <v>651.8069999999999</v>
      </c>
      <c r="AL10" s="30">
        <v>151.47800000000001</v>
      </c>
      <c r="AN10" s="30">
        <v>141.71799999999999</v>
      </c>
      <c r="AP10" s="30">
        <v>140.428</v>
      </c>
      <c r="AR10" s="30">
        <v>141.05600000000001</v>
      </c>
      <c r="AT10" s="40">
        <f>AL10+AN10+AP10+AR10</f>
        <v>574.68000000000006</v>
      </c>
    </row>
    <row r="11" spans="1:46" s="70" customFormat="1" ht="12.75" customHeight="1" x14ac:dyDescent="0.2">
      <c r="A11" s="84" t="s">
        <v>222</v>
      </c>
      <c r="B11" s="19">
        <v>557.79300000000001</v>
      </c>
      <c r="D11" s="19">
        <v>611.94299999999998</v>
      </c>
      <c r="F11" s="19">
        <v>664.75199999999995</v>
      </c>
      <c r="G11" s="298"/>
      <c r="H11" s="20">
        <v>173.816</v>
      </c>
      <c r="I11" s="6"/>
      <c r="J11" s="20">
        <v>169.84100000000001</v>
      </c>
      <c r="K11" s="6"/>
      <c r="L11" s="20">
        <v>179.32599999999999</v>
      </c>
      <c r="M11" s="6"/>
      <c r="N11" s="20">
        <v>192.65600000000001</v>
      </c>
      <c r="O11" s="6"/>
      <c r="P11" s="19">
        <v>715.6389999999999</v>
      </c>
      <c r="Q11" s="298"/>
      <c r="R11" s="20">
        <v>195.852</v>
      </c>
      <c r="S11" s="6"/>
      <c r="T11" s="20">
        <v>184.49200000000002</v>
      </c>
      <c r="U11" s="6"/>
      <c r="V11" s="20">
        <v>182.84200000000001</v>
      </c>
      <c r="W11" s="6"/>
      <c r="X11" s="20">
        <v>183.578</v>
      </c>
      <c r="Y11" s="6"/>
      <c r="Z11" s="19">
        <v>746.76400000000001</v>
      </c>
      <c r="AA11" s="76"/>
      <c r="AB11" s="20">
        <v>193.93199999999999</v>
      </c>
      <c r="AC11" s="18"/>
      <c r="AD11" s="20">
        <v>184.28399999999999</v>
      </c>
      <c r="AF11" s="20">
        <f>SUM(AF9:AF10)</f>
        <v>193.703</v>
      </c>
      <c r="AG11" s="6"/>
      <c r="AH11" s="20">
        <v>198.20999999999998</v>
      </c>
      <c r="AJ11" s="19">
        <v>770.12899999999991</v>
      </c>
      <c r="AL11" s="20">
        <f>SUM(AL9:AL10)</f>
        <v>205.84</v>
      </c>
      <c r="AN11" s="20">
        <f>SUM(AN9:AN10)</f>
        <v>207.49799999999999</v>
      </c>
      <c r="AP11" s="20">
        <f>SUM(AP9:AP10)</f>
        <v>215.28699999999998</v>
      </c>
      <c r="AR11" s="20">
        <f>SUM(AR9:AR10)</f>
        <v>225.30100000000002</v>
      </c>
      <c r="AT11" s="19">
        <f>SUM(AT9:AT10)</f>
        <v>853.92600000000004</v>
      </c>
    </row>
    <row r="12" spans="1:46" s="70" customFormat="1" ht="12.75" customHeight="1" x14ac:dyDescent="0.2">
      <c r="A12" s="293" t="s">
        <v>142</v>
      </c>
      <c r="B12" s="40">
        <v>342.00599999999997</v>
      </c>
      <c r="D12" s="40">
        <v>348.39399999999995</v>
      </c>
      <c r="F12" s="40">
        <v>344.209</v>
      </c>
      <c r="G12" s="298"/>
      <c r="H12" s="30">
        <v>79.191999999999993</v>
      </c>
      <c r="J12" s="30">
        <v>84.953000000000003</v>
      </c>
      <c r="L12" s="30">
        <v>90.397999999999996</v>
      </c>
      <c r="N12" s="30">
        <v>108.059</v>
      </c>
      <c r="P12" s="40">
        <v>362.60199999999998</v>
      </c>
      <c r="Q12" s="298"/>
      <c r="R12" s="30">
        <v>64.748000000000005</v>
      </c>
      <c r="T12" s="30">
        <v>70.186999999999998</v>
      </c>
      <c r="V12" s="30">
        <v>66.771000000000001</v>
      </c>
      <c r="X12" s="30">
        <v>81.052999999999997</v>
      </c>
      <c r="Z12" s="40">
        <v>282.75900000000001</v>
      </c>
      <c r="AB12" s="30">
        <v>47.762999999999998</v>
      </c>
      <c r="AC12" s="18"/>
      <c r="AD12" s="30">
        <v>39.689</v>
      </c>
      <c r="AF12" s="30">
        <v>44.648000000000003</v>
      </c>
      <c r="AH12" s="30">
        <v>41.366999999999997</v>
      </c>
      <c r="AJ12" s="40">
        <v>173.46699999999998</v>
      </c>
      <c r="AL12" s="30">
        <v>34.378999999999998</v>
      </c>
      <c r="AN12" s="30">
        <v>27.372</v>
      </c>
      <c r="AP12" s="30">
        <v>32.347999999999999</v>
      </c>
      <c r="AR12" s="30">
        <v>39.290999999999997</v>
      </c>
      <c r="AT12" s="40">
        <f>AL12+AN12+AP12+AR12</f>
        <v>133.38999999999999</v>
      </c>
    </row>
    <row r="13" spans="1:46" s="70" customFormat="1" ht="12.75" customHeight="1" x14ac:dyDescent="0.2">
      <c r="A13" s="84" t="s">
        <v>223</v>
      </c>
      <c r="B13" s="19">
        <v>899.79899999999998</v>
      </c>
      <c r="D13" s="19">
        <v>960.33699999999999</v>
      </c>
      <c r="F13" s="19">
        <v>1008.961</v>
      </c>
      <c r="H13" s="20">
        <v>253.00799999999998</v>
      </c>
      <c r="I13" s="6"/>
      <c r="J13" s="20">
        <v>254.79400000000001</v>
      </c>
      <c r="K13" s="6"/>
      <c r="L13" s="20">
        <v>269.72399999999999</v>
      </c>
      <c r="M13" s="6"/>
      <c r="N13" s="20">
        <v>300.71500000000003</v>
      </c>
      <c r="O13" s="6"/>
      <c r="P13" s="19">
        <v>1078.241</v>
      </c>
      <c r="R13" s="20">
        <v>260.60000000000002</v>
      </c>
      <c r="S13" s="6"/>
      <c r="T13" s="20">
        <v>254.67900000000003</v>
      </c>
      <c r="U13" s="6"/>
      <c r="V13" s="20">
        <v>249.613</v>
      </c>
      <c r="W13" s="6"/>
      <c r="X13" s="20">
        <v>264.63099999999997</v>
      </c>
      <c r="Y13" s="6"/>
      <c r="Z13" s="19">
        <v>1029.5230000000001</v>
      </c>
      <c r="AB13" s="20">
        <v>241.69499999999999</v>
      </c>
      <c r="AC13" s="18"/>
      <c r="AD13" s="20">
        <v>223.97299999999998</v>
      </c>
      <c r="AF13" s="20">
        <f>SUM(AF11:AF12)</f>
        <v>238.351</v>
      </c>
      <c r="AG13" s="6"/>
      <c r="AH13" s="20">
        <v>239.57699999999997</v>
      </c>
      <c r="AJ13" s="19">
        <v>943.59599999999989</v>
      </c>
      <c r="AL13" s="20">
        <f>SUM(AL11:AL12)</f>
        <v>240.21899999999999</v>
      </c>
      <c r="AN13" s="20">
        <f>SUM(AN11:AN12)</f>
        <v>234.87</v>
      </c>
      <c r="AP13" s="20">
        <f>SUM(AP11:AP12)</f>
        <v>247.63499999999999</v>
      </c>
      <c r="AR13" s="20">
        <f>SUM(AR11:AR12)</f>
        <v>264.59199999999998</v>
      </c>
      <c r="AT13" s="19">
        <f>SUM(AT11:AT12)</f>
        <v>987.31600000000003</v>
      </c>
    </row>
    <row r="14" spans="1:46" s="70" customFormat="1" ht="12.75" customHeight="1" x14ac:dyDescent="0.2">
      <c r="A14" s="87" t="s">
        <v>45</v>
      </c>
      <c r="B14" s="40">
        <v>267.14999999999998</v>
      </c>
      <c r="C14" s="20"/>
      <c r="D14" s="40">
        <v>295.34199999999998</v>
      </c>
      <c r="E14" s="20"/>
      <c r="F14" s="40">
        <v>284.58000000000004</v>
      </c>
      <c r="G14" s="42"/>
      <c r="H14" s="30">
        <v>71.917000000000002</v>
      </c>
      <c r="I14" s="20"/>
      <c r="J14" s="30">
        <v>73.906000000000006</v>
      </c>
      <c r="K14" s="124"/>
      <c r="L14" s="31">
        <v>66.91</v>
      </c>
      <c r="M14" s="20"/>
      <c r="N14" s="31">
        <v>65.992999999999995</v>
      </c>
      <c r="O14" s="20"/>
      <c r="P14" s="40">
        <v>278.726</v>
      </c>
      <c r="Q14" s="42"/>
      <c r="R14" s="30">
        <v>64.841999999999999</v>
      </c>
      <c r="S14" s="20"/>
      <c r="T14" s="30">
        <v>59.44</v>
      </c>
      <c r="U14" s="124"/>
      <c r="V14" s="30">
        <v>53.5</v>
      </c>
      <c r="W14" s="20"/>
      <c r="X14" s="30">
        <v>47.936999999999998</v>
      </c>
      <c r="Y14" s="20"/>
      <c r="Z14" s="40">
        <v>225.71899999999999</v>
      </c>
      <c r="AA14" s="76"/>
      <c r="AB14" s="30">
        <v>49.322000000000003</v>
      </c>
      <c r="AC14" s="18"/>
      <c r="AD14" s="30">
        <v>48.654000000000003</v>
      </c>
      <c r="AF14" s="30">
        <v>50.301000000000002</v>
      </c>
      <c r="AG14" s="20"/>
      <c r="AH14" s="30">
        <v>48.66</v>
      </c>
      <c r="AJ14" s="40">
        <v>196.93699999999998</v>
      </c>
      <c r="AL14" s="30">
        <v>46.107999999999997</v>
      </c>
      <c r="AN14" s="30">
        <v>45.17</v>
      </c>
      <c r="AP14" s="30">
        <v>43.658000000000001</v>
      </c>
      <c r="AR14" s="30">
        <v>41.786999999999999</v>
      </c>
      <c r="AT14" s="40">
        <f>AL14+AN14+AP14+AR14</f>
        <v>176.72299999999998</v>
      </c>
    </row>
    <row r="15" spans="1:46" s="70" customFormat="1" ht="12.75" customHeight="1" x14ac:dyDescent="0.2">
      <c r="A15" s="98" t="s">
        <v>8</v>
      </c>
      <c r="B15" s="40">
        <v>1166.9490000000001</v>
      </c>
      <c r="C15" s="20"/>
      <c r="D15" s="40">
        <v>1255.6790000000001</v>
      </c>
      <c r="E15" s="20"/>
      <c r="F15" s="40">
        <v>1293.5410000000002</v>
      </c>
      <c r="G15" s="20"/>
      <c r="H15" s="30">
        <v>324.92499999999995</v>
      </c>
      <c r="I15" s="6"/>
      <c r="J15" s="30">
        <v>328.70000000000005</v>
      </c>
      <c r="K15" s="204"/>
      <c r="L15" s="30">
        <v>336.63400000000001</v>
      </c>
      <c r="M15" s="6"/>
      <c r="N15" s="30">
        <v>366.70800000000003</v>
      </c>
      <c r="O15" s="6"/>
      <c r="P15" s="40">
        <v>1356.9670000000001</v>
      </c>
      <c r="Q15" s="20"/>
      <c r="R15" s="30">
        <v>325.44200000000001</v>
      </c>
      <c r="S15" s="6"/>
      <c r="T15" s="30">
        <v>314.11900000000003</v>
      </c>
      <c r="U15" s="204"/>
      <c r="V15" s="30">
        <v>303.113</v>
      </c>
      <c r="W15" s="6"/>
      <c r="X15" s="30">
        <v>312.56799999999998</v>
      </c>
      <c r="Y15" s="6"/>
      <c r="Z15" s="40">
        <v>1255.2420000000002</v>
      </c>
      <c r="AA15" s="76"/>
      <c r="AB15" s="30">
        <v>291.017</v>
      </c>
      <c r="AC15" s="18"/>
      <c r="AD15" s="30">
        <v>272.62700000000001</v>
      </c>
      <c r="AF15" s="30">
        <f>SUM(AF13:AF14)</f>
        <v>288.65199999999999</v>
      </c>
      <c r="AG15" s="6"/>
      <c r="AH15" s="30">
        <v>288.23699999999997</v>
      </c>
      <c r="AJ15" s="40">
        <v>1140.5329999999999</v>
      </c>
      <c r="AL15" s="30">
        <f>SUM(AL13:AL14)</f>
        <v>286.327</v>
      </c>
      <c r="AN15" s="30">
        <f>SUM(AN13:AN14)</f>
        <v>280.04000000000002</v>
      </c>
      <c r="AP15" s="30">
        <f>SUM(AP13:AP14)</f>
        <v>291.29300000000001</v>
      </c>
      <c r="AR15" s="30">
        <f>SUM(AR13:AR14)</f>
        <v>306.37899999999996</v>
      </c>
      <c r="AT15" s="40">
        <f>SUM(AT13:AT14)</f>
        <v>1164.039</v>
      </c>
    </row>
    <row r="16" spans="1:46" s="70" customFormat="1" ht="12.75" customHeight="1" x14ac:dyDescent="0.2">
      <c r="A16" s="98" t="s">
        <v>46</v>
      </c>
      <c r="B16" s="19"/>
      <c r="D16" s="19"/>
      <c r="F16" s="19"/>
      <c r="G16" s="298"/>
      <c r="H16" s="20"/>
      <c r="J16" s="20"/>
      <c r="L16" s="20"/>
      <c r="N16" s="20"/>
      <c r="P16" s="19"/>
      <c r="Q16" s="298"/>
      <c r="R16" s="20"/>
      <c r="T16" s="20"/>
      <c r="V16" s="20"/>
      <c r="X16" s="20"/>
      <c r="Z16" s="19"/>
      <c r="AA16" s="72"/>
      <c r="AB16" s="20"/>
      <c r="AC16" s="18"/>
      <c r="AD16" s="20"/>
      <c r="AF16" s="20"/>
      <c r="AH16" s="20"/>
      <c r="AJ16" s="19"/>
      <c r="AL16" s="20"/>
      <c r="AN16" s="20"/>
      <c r="AP16" s="20"/>
      <c r="AR16" s="20"/>
      <c r="AT16" s="19"/>
    </row>
    <row r="17" spans="1:46" s="70" customFormat="1" ht="12.75" customHeight="1" x14ac:dyDescent="0.2">
      <c r="A17" s="293" t="s">
        <v>228</v>
      </c>
      <c r="B17" s="19">
        <v>28.792000000000002</v>
      </c>
      <c r="D17" s="19">
        <v>30.594999999999999</v>
      </c>
      <c r="F17" s="19">
        <v>39.036999999999999</v>
      </c>
      <c r="G17" s="298"/>
      <c r="H17" s="20">
        <v>10.319000000000001</v>
      </c>
      <c r="J17" s="20">
        <v>10.888999999999999</v>
      </c>
      <c r="L17" s="20">
        <v>11.246</v>
      </c>
      <c r="N17" s="20">
        <v>12.55</v>
      </c>
      <c r="P17" s="19">
        <v>45.005000000000003</v>
      </c>
      <c r="Q17" s="298"/>
      <c r="R17" s="20">
        <v>13.329000000000001</v>
      </c>
      <c r="T17" s="20">
        <v>13.19</v>
      </c>
      <c r="V17" s="20">
        <v>12.83</v>
      </c>
      <c r="X17" s="20">
        <v>13.814</v>
      </c>
      <c r="Y17" s="125"/>
      <c r="Z17" s="19">
        <v>53.162999999999997</v>
      </c>
      <c r="AA17" s="298"/>
      <c r="AB17" s="20">
        <v>15.103999999999999</v>
      </c>
      <c r="AD17" s="20">
        <v>17.707999999999998</v>
      </c>
      <c r="AF17" s="20">
        <v>17.809000000000001</v>
      </c>
      <c r="AH17" s="20">
        <v>19.088999999999999</v>
      </c>
      <c r="AI17" s="125"/>
      <c r="AJ17" s="19">
        <f>SUM(AB17:AH17)</f>
        <v>69.709999999999994</v>
      </c>
      <c r="AK17" s="298"/>
      <c r="AL17" s="20">
        <v>20.13</v>
      </c>
      <c r="AN17" s="20">
        <v>20.555</v>
      </c>
      <c r="AP17" s="20">
        <v>21.648</v>
      </c>
      <c r="AR17" s="20">
        <v>23.713000000000001</v>
      </c>
      <c r="AT17" s="19">
        <f>AL17+AN17+AP17+AR17+0.001</f>
        <v>86.046999999999997</v>
      </c>
    </row>
    <row r="18" spans="1:46" s="70" customFormat="1" ht="12.75" customHeight="1" x14ac:dyDescent="0.2">
      <c r="A18" s="293" t="s">
        <v>229</v>
      </c>
      <c r="B18" s="40">
        <v>67.325999999999993</v>
      </c>
      <c r="C18" s="72"/>
      <c r="D18" s="19">
        <v>76.05</v>
      </c>
      <c r="E18" s="72"/>
      <c r="F18" s="19">
        <v>81.081000000000003</v>
      </c>
      <c r="G18" s="299"/>
      <c r="H18" s="18">
        <v>19.916</v>
      </c>
      <c r="I18" s="72"/>
      <c r="J18" s="18">
        <v>21.564</v>
      </c>
      <c r="K18" s="72"/>
      <c r="L18" s="18">
        <v>21.117999999999999</v>
      </c>
      <c r="M18" s="72"/>
      <c r="N18" s="18">
        <v>22.105</v>
      </c>
      <c r="O18" s="72"/>
      <c r="P18" s="19">
        <v>84.703000000000003</v>
      </c>
      <c r="Q18" s="299"/>
      <c r="R18" s="18">
        <v>21.396000000000001</v>
      </c>
      <c r="S18" s="72"/>
      <c r="T18" s="18">
        <v>21.327999999999999</v>
      </c>
      <c r="U18" s="72"/>
      <c r="V18" s="18">
        <v>20.452000000000002</v>
      </c>
      <c r="W18" s="72"/>
      <c r="X18" s="18">
        <v>19.652999999999999</v>
      </c>
      <c r="Y18" s="332"/>
      <c r="Z18" s="19">
        <v>82.829000000000008</v>
      </c>
      <c r="AA18" s="299"/>
      <c r="AB18" s="18">
        <v>21.71</v>
      </c>
      <c r="AC18" s="72"/>
      <c r="AD18" s="18">
        <v>20.905000000000001</v>
      </c>
      <c r="AE18" s="72"/>
      <c r="AF18" s="18">
        <v>21.055</v>
      </c>
      <c r="AG18" s="72"/>
      <c r="AH18" s="18">
        <v>22.059000000000001</v>
      </c>
      <c r="AI18" s="72"/>
      <c r="AJ18" s="19">
        <f>SUM(AB18:AH18)</f>
        <v>85.728999999999999</v>
      </c>
      <c r="AK18" s="299"/>
      <c r="AL18" s="18">
        <v>22.817</v>
      </c>
      <c r="AM18" s="72"/>
      <c r="AN18" s="18">
        <v>22.576000000000001</v>
      </c>
      <c r="AP18" s="30">
        <v>23.635000000000002</v>
      </c>
      <c r="AR18" s="30">
        <v>23.173999999999999</v>
      </c>
      <c r="AT18" s="19">
        <f t="shared" ref="AT18" si="0">AL18+AN18+AP18+AR18</f>
        <v>92.201999999999998</v>
      </c>
    </row>
    <row r="19" spans="1:46" s="29" customFormat="1" ht="12.75" customHeight="1" x14ac:dyDescent="0.2">
      <c r="A19" s="333" t="s">
        <v>230</v>
      </c>
      <c r="B19" s="90">
        <f>SUM(B17:B18)</f>
        <v>96.117999999999995</v>
      </c>
      <c r="D19" s="334">
        <f>SUM(D17:D18)</f>
        <v>106.645</v>
      </c>
      <c r="F19" s="334">
        <f>SUM(F17:F18)</f>
        <v>120.11799999999999</v>
      </c>
      <c r="H19" s="335">
        <f>SUM(H17:H18)</f>
        <v>30.234999999999999</v>
      </c>
      <c r="J19" s="335">
        <f>SUM(J17:J18)</f>
        <v>32.453000000000003</v>
      </c>
      <c r="L19" s="335">
        <f>SUM(L17:L18)</f>
        <v>32.363999999999997</v>
      </c>
      <c r="N19" s="335">
        <f>SUM(N17:N18)</f>
        <v>34.655000000000001</v>
      </c>
      <c r="P19" s="334">
        <f>SUM(P17:P18)</f>
        <v>129.708</v>
      </c>
      <c r="R19" s="335">
        <f>SUM(R17:R18)</f>
        <v>34.725000000000001</v>
      </c>
      <c r="T19" s="335">
        <f>SUM(T17:T18)</f>
        <v>34.518000000000001</v>
      </c>
      <c r="V19" s="335">
        <f>SUM(V17:V18)</f>
        <v>33.282000000000004</v>
      </c>
      <c r="X19" s="335">
        <f>SUM(X17:X18)</f>
        <v>33.466999999999999</v>
      </c>
      <c r="Z19" s="334">
        <f>SUM(Z17:Z18)</f>
        <v>135.99200000000002</v>
      </c>
      <c r="AA19" s="34"/>
      <c r="AB19" s="335">
        <f>SUM(AB17:AB18)</f>
        <v>36.814</v>
      </c>
      <c r="AC19" s="34"/>
      <c r="AD19" s="335">
        <f>SUM(AD17:AD18)</f>
        <v>38.613</v>
      </c>
      <c r="AF19" s="335">
        <f>SUM(AF17:AF18)</f>
        <v>38.864000000000004</v>
      </c>
      <c r="AH19" s="335">
        <f>SUM(AH17:AH18)</f>
        <v>41.147999999999996</v>
      </c>
      <c r="AJ19" s="334">
        <f>SUM(AJ17:AJ18)</f>
        <v>155.43899999999999</v>
      </c>
      <c r="AL19" s="335">
        <f>SUM(AL17:AL18)</f>
        <v>42.947000000000003</v>
      </c>
      <c r="AN19" s="335">
        <f>SUM(AN17:AN18)</f>
        <v>43.131</v>
      </c>
      <c r="AP19" s="335">
        <f>SUM(AP17:AP18)</f>
        <v>45.283000000000001</v>
      </c>
      <c r="AR19" s="335">
        <f>SUM(AR17:AR18)</f>
        <v>46.887</v>
      </c>
      <c r="AT19" s="334">
        <f>SUM(AT17:AT18)</f>
        <v>178.249</v>
      </c>
    </row>
    <row r="20" spans="1:46" s="70" customFormat="1" ht="12.75" customHeight="1" x14ac:dyDescent="0.2">
      <c r="A20" s="87" t="s">
        <v>47</v>
      </c>
      <c r="B20" s="40">
        <v>260.64999999999998</v>
      </c>
      <c r="C20" s="20"/>
      <c r="D20" s="40">
        <v>265.483</v>
      </c>
      <c r="E20" s="20"/>
      <c r="F20" s="40">
        <v>252.92099999999999</v>
      </c>
      <c r="G20" s="42"/>
      <c r="H20" s="30">
        <v>62.720999999999997</v>
      </c>
      <c r="I20" s="20"/>
      <c r="J20" s="30">
        <v>61.344000000000001</v>
      </c>
      <c r="K20" s="124"/>
      <c r="L20" s="31">
        <v>58.712000000000003</v>
      </c>
      <c r="M20" s="20"/>
      <c r="N20" s="31">
        <v>61.198999999999998</v>
      </c>
      <c r="O20" s="20"/>
      <c r="P20" s="40">
        <v>243.97499999999999</v>
      </c>
      <c r="Q20" s="42"/>
      <c r="R20" s="30">
        <v>58.216999999999999</v>
      </c>
      <c r="S20" s="20"/>
      <c r="T20" s="30">
        <v>51.536000000000001</v>
      </c>
      <c r="U20" s="124"/>
      <c r="V20" s="30">
        <v>46.094000000000001</v>
      </c>
      <c r="W20" s="20"/>
      <c r="X20" s="30">
        <v>42.895000000000003</v>
      </c>
      <c r="Y20" s="20"/>
      <c r="Z20" s="40">
        <v>198.74200000000002</v>
      </c>
      <c r="AA20" s="76"/>
      <c r="AB20" s="30">
        <v>43.332999999999998</v>
      </c>
      <c r="AC20" s="18"/>
      <c r="AD20" s="30">
        <v>41.578000000000003</v>
      </c>
      <c r="AF20" s="30">
        <v>43.606000000000002</v>
      </c>
      <c r="AG20" s="20"/>
      <c r="AH20" s="30">
        <v>41.707999999999998</v>
      </c>
      <c r="AJ20" s="40">
        <v>170.226</v>
      </c>
      <c r="AL20" s="30">
        <v>39.167999999999999</v>
      </c>
      <c r="AN20" s="30">
        <v>38.698999999999998</v>
      </c>
      <c r="AP20" s="30">
        <v>36.984999999999999</v>
      </c>
      <c r="AR20" s="30">
        <v>35.917999999999999</v>
      </c>
      <c r="AT20" s="40">
        <f>AL20+AN20+AP20+AR20</f>
        <v>150.76999999999998</v>
      </c>
    </row>
    <row r="21" spans="1:46" s="70" customFormat="1" ht="12.75" customHeight="1" x14ac:dyDescent="0.2">
      <c r="A21" s="98" t="s">
        <v>48</v>
      </c>
      <c r="B21" s="45">
        <v>356.76799999999997</v>
      </c>
      <c r="D21" s="45">
        <v>372.12799999999999</v>
      </c>
      <c r="F21" s="45">
        <v>373.03899999999999</v>
      </c>
      <c r="H21" s="44">
        <v>92.955999999999989</v>
      </c>
      <c r="I21" s="20"/>
      <c r="J21" s="44">
        <v>93.796999999999997</v>
      </c>
      <c r="K21" s="20"/>
      <c r="L21" s="44">
        <v>91.075999999999993</v>
      </c>
      <c r="M21" s="20"/>
      <c r="N21" s="44">
        <v>95.853999999999999</v>
      </c>
      <c r="O21" s="20"/>
      <c r="P21" s="45">
        <v>373.68299999999994</v>
      </c>
      <c r="R21" s="44">
        <v>92.942000000000007</v>
      </c>
      <c r="S21" s="20"/>
      <c r="T21" s="44">
        <v>86.054000000000002</v>
      </c>
      <c r="U21" s="20"/>
      <c r="V21" s="44">
        <v>79.376000000000005</v>
      </c>
      <c r="W21" s="20"/>
      <c r="X21" s="44">
        <v>76.361999999999995</v>
      </c>
      <c r="Y21" s="20"/>
      <c r="Z21" s="45">
        <v>334.73400000000004</v>
      </c>
      <c r="AB21" s="44">
        <v>80.146999999999991</v>
      </c>
      <c r="AC21" s="18"/>
      <c r="AD21" s="44">
        <v>80.191000000000003</v>
      </c>
      <c r="AF21" s="44">
        <f>SUM(AF19:AF20)</f>
        <v>82.47</v>
      </c>
      <c r="AG21" s="20"/>
      <c r="AH21" s="44">
        <v>82.855999999999995</v>
      </c>
      <c r="AJ21" s="45">
        <v>325.66499999999996</v>
      </c>
      <c r="AL21" s="44">
        <f>SUM(AL19:AL20)</f>
        <v>82.115000000000009</v>
      </c>
      <c r="AN21" s="44">
        <f>SUM(AN19:AN20)</f>
        <v>81.83</v>
      </c>
      <c r="AP21" s="44">
        <f>SUM(AP19:AP20)</f>
        <v>82.268000000000001</v>
      </c>
      <c r="AR21" s="44">
        <f>SUM(AR19:AR20)</f>
        <v>82.805000000000007</v>
      </c>
      <c r="AT21" s="45">
        <f>SUM(AT19:AT20)</f>
        <v>329.01900000000001</v>
      </c>
    </row>
    <row r="22" spans="1:46" s="70" customFormat="1" ht="12.75" customHeight="1" x14ac:dyDescent="0.2">
      <c r="A22" s="98" t="s">
        <v>49</v>
      </c>
      <c r="B22" s="19">
        <v>810.18100000000004</v>
      </c>
      <c r="D22" s="19">
        <v>883.55100000000016</v>
      </c>
      <c r="F22" s="19">
        <v>920.50200000000018</v>
      </c>
      <c r="G22" s="298">
        <v>0</v>
      </c>
      <c r="H22" s="20">
        <v>231.96899999999997</v>
      </c>
      <c r="I22" s="70">
        <v>0</v>
      </c>
      <c r="J22" s="20">
        <v>234.90300000000005</v>
      </c>
      <c r="K22" s="70">
        <v>0</v>
      </c>
      <c r="L22" s="20">
        <v>245.55800000000002</v>
      </c>
      <c r="M22" s="70">
        <v>0</v>
      </c>
      <c r="N22" s="20">
        <v>270.85400000000004</v>
      </c>
      <c r="O22" s="70">
        <v>0</v>
      </c>
      <c r="P22" s="19">
        <v>983.28400000000011</v>
      </c>
      <c r="Q22" s="298">
        <v>0</v>
      </c>
      <c r="R22" s="20">
        <v>232.5</v>
      </c>
      <c r="S22" s="70">
        <v>0</v>
      </c>
      <c r="T22" s="20">
        <v>228.06500000000003</v>
      </c>
      <c r="U22" s="70">
        <v>0</v>
      </c>
      <c r="V22" s="20">
        <v>223.73699999999999</v>
      </c>
      <c r="X22" s="20">
        <v>236.20599999999999</v>
      </c>
      <c r="Y22" s="70">
        <v>0</v>
      </c>
      <c r="Z22" s="19">
        <v>920.50800000000004</v>
      </c>
      <c r="AB22" s="20">
        <v>210.87</v>
      </c>
      <c r="AC22" s="18"/>
      <c r="AD22" s="20">
        <v>192.43600000000001</v>
      </c>
      <c r="AF22" s="20">
        <f>AF15-AF21</f>
        <v>206.18199999999999</v>
      </c>
      <c r="AH22" s="20">
        <v>205.38099999999997</v>
      </c>
      <c r="AJ22" s="19">
        <v>814.86799999999994</v>
      </c>
      <c r="AL22" s="20">
        <f>AL15-AL21</f>
        <v>204.21199999999999</v>
      </c>
      <c r="AN22" s="20">
        <f>AN15-AN21</f>
        <v>198.21000000000004</v>
      </c>
      <c r="AP22" s="20">
        <f>AP15-AP21</f>
        <v>209.02500000000001</v>
      </c>
      <c r="AR22" s="20">
        <f>AR15-AR21</f>
        <v>223.57399999999996</v>
      </c>
      <c r="AT22" s="19">
        <f>AT15-AT21</f>
        <v>835.02</v>
      </c>
    </row>
    <row r="23" spans="1:46" s="70" customFormat="1" ht="12.75" customHeight="1" x14ac:dyDescent="0.2">
      <c r="A23" s="98" t="s">
        <v>50</v>
      </c>
      <c r="B23" s="19"/>
      <c r="D23" s="19"/>
      <c r="F23" s="19"/>
      <c r="G23" s="298"/>
      <c r="H23" s="20"/>
      <c r="J23" s="20"/>
      <c r="L23" s="20"/>
      <c r="N23" s="20"/>
      <c r="P23" s="19"/>
      <c r="Q23" s="298"/>
      <c r="R23" s="133"/>
      <c r="T23" s="20"/>
      <c r="V23" s="20"/>
      <c r="X23" s="20"/>
      <c r="Z23" s="19"/>
      <c r="AB23" s="20"/>
      <c r="AC23" s="18"/>
      <c r="AD23" s="20"/>
      <c r="AF23" s="20"/>
      <c r="AH23" s="20"/>
      <c r="AJ23" s="19"/>
      <c r="AL23" s="20"/>
      <c r="AN23" s="20"/>
      <c r="AP23" s="20"/>
      <c r="AR23" s="20"/>
      <c r="AT23" s="19"/>
    </row>
    <row r="24" spans="1:46" s="70" customFormat="1" ht="12.75" customHeight="1" x14ac:dyDescent="0.2">
      <c r="A24" s="87" t="s">
        <v>51</v>
      </c>
      <c r="B24" s="19">
        <v>355.69299999999998</v>
      </c>
      <c r="D24" s="19">
        <v>385.87200000000001</v>
      </c>
      <c r="F24" s="19">
        <v>373.375</v>
      </c>
      <c r="G24" s="298"/>
      <c r="H24" s="18">
        <v>87.334999999999994</v>
      </c>
      <c r="J24" s="18">
        <v>88.721999999999994</v>
      </c>
      <c r="L24" s="18">
        <v>93.59</v>
      </c>
      <c r="N24" s="18">
        <v>97.806999999999988</v>
      </c>
      <c r="P24" s="19">
        <v>367.45399999999995</v>
      </c>
      <c r="Q24" s="298"/>
      <c r="R24" s="18">
        <v>89.483999999999995</v>
      </c>
      <c r="T24" s="18">
        <v>83.864999999999995</v>
      </c>
      <c r="V24" s="18">
        <v>88.352999999999994</v>
      </c>
      <c r="X24" s="18">
        <v>85.091999999999999</v>
      </c>
      <c r="Z24" s="19">
        <v>346.79399999999998</v>
      </c>
      <c r="AB24" s="18">
        <v>82.429000000000002</v>
      </c>
      <c r="AC24" s="18"/>
      <c r="AD24" s="18">
        <v>87.177000000000007</v>
      </c>
      <c r="AF24" s="18">
        <v>94.873999999999995</v>
      </c>
      <c r="AH24" s="18">
        <v>102.985</v>
      </c>
      <c r="AJ24" s="19">
        <v>367.46500000000003</v>
      </c>
      <c r="AL24" s="18">
        <v>90.69</v>
      </c>
      <c r="AN24" s="18">
        <v>87.777000000000001</v>
      </c>
      <c r="AP24" s="18">
        <v>93.100999999999999</v>
      </c>
      <c r="AR24" s="18">
        <v>101.378</v>
      </c>
      <c r="AT24" s="19">
        <f t="shared" ref="AT24:AT31" si="1">AL24+AN24+AP24+AR24</f>
        <v>372.94599999999997</v>
      </c>
    </row>
    <row r="25" spans="1:46" s="70" customFormat="1" ht="12.75" customHeight="1" x14ac:dyDescent="0.2">
      <c r="A25" s="87" t="s">
        <v>52</v>
      </c>
      <c r="B25" s="19">
        <v>211.40600000000001</v>
      </c>
      <c r="D25" s="19">
        <v>214.96</v>
      </c>
      <c r="F25" s="19">
        <v>221.91800000000001</v>
      </c>
      <c r="G25" s="298"/>
      <c r="H25" s="18">
        <v>53.073</v>
      </c>
      <c r="J25" s="18">
        <v>55.631</v>
      </c>
      <c r="L25" s="18">
        <v>57.405000000000001</v>
      </c>
      <c r="N25" s="18">
        <v>60.387</v>
      </c>
      <c r="P25" s="19">
        <v>226.49600000000001</v>
      </c>
      <c r="Q25" s="298"/>
      <c r="R25" s="18">
        <v>61.097000000000001</v>
      </c>
      <c r="T25" s="18">
        <v>60.158000000000001</v>
      </c>
      <c r="V25" s="18">
        <v>54.078000000000003</v>
      </c>
      <c r="X25" s="18">
        <v>52.18</v>
      </c>
      <c r="Z25" s="19">
        <v>227.51300000000001</v>
      </c>
      <c r="AB25" s="18">
        <v>57.668999999999997</v>
      </c>
      <c r="AC25" s="18"/>
      <c r="AD25" s="18">
        <v>56.61</v>
      </c>
      <c r="AF25" s="18">
        <v>57.118000000000002</v>
      </c>
      <c r="AH25" s="18">
        <v>57.933999999999997</v>
      </c>
      <c r="AJ25" s="19">
        <v>229.33099999999999</v>
      </c>
      <c r="AL25" s="18">
        <v>57.914000000000001</v>
      </c>
      <c r="AN25" s="18">
        <v>57.71</v>
      </c>
      <c r="AP25" s="18">
        <v>59.85</v>
      </c>
      <c r="AR25" s="18">
        <v>60.585000000000001</v>
      </c>
      <c r="AT25" s="19">
        <f t="shared" si="1"/>
        <v>236.059</v>
      </c>
    </row>
    <row r="26" spans="1:46" s="70" customFormat="1" ht="12.75" customHeight="1" x14ac:dyDescent="0.2">
      <c r="A26" s="87" t="s">
        <v>53</v>
      </c>
      <c r="B26" s="19">
        <v>107.649</v>
      </c>
      <c r="D26" s="19">
        <v>109.392</v>
      </c>
      <c r="F26" s="19">
        <v>119.20200000000001</v>
      </c>
      <c r="G26" s="298"/>
      <c r="H26" s="18">
        <v>27.834</v>
      </c>
      <c r="J26" s="18">
        <v>31.352</v>
      </c>
      <c r="L26" s="18">
        <v>31.667000000000002</v>
      </c>
      <c r="N26" s="18">
        <v>41.372</v>
      </c>
      <c r="P26" s="19">
        <v>132.22500000000002</v>
      </c>
      <c r="Q26" s="298"/>
      <c r="R26" s="18">
        <v>35.129999999999995</v>
      </c>
      <c r="T26" s="18">
        <v>32.393999999999998</v>
      </c>
      <c r="V26" s="18">
        <v>46.201000000000001</v>
      </c>
      <c r="X26" s="18">
        <v>111.32199999999999</v>
      </c>
      <c r="Z26" s="19">
        <v>225.04699999999997</v>
      </c>
      <c r="AB26" s="18">
        <v>38.567</v>
      </c>
      <c r="AC26" s="18"/>
      <c r="AD26" s="18">
        <v>33.915999999999997</v>
      </c>
      <c r="AF26" s="18">
        <v>35.484999999999999</v>
      </c>
      <c r="AH26" s="18">
        <v>37.646999999999998</v>
      </c>
      <c r="AJ26" s="19">
        <v>145.61500000000001</v>
      </c>
      <c r="AL26" s="18">
        <v>36.695</v>
      </c>
      <c r="AN26" s="18">
        <v>36.799999999999997</v>
      </c>
      <c r="AP26" s="18">
        <v>35.293999999999997</v>
      </c>
      <c r="AR26" s="18">
        <v>36.277999999999999</v>
      </c>
      <c r="AT26" s="19">
        <f t="shared" si="1"/>
        <v>145.06700000000001</v>
      </c>
    </row>
    <row r="27" spans="1:46" s="70" customFormat="1" ht="12.75" customHeight="1" x14ac:dyDescent="0.2">
      <c r="A27" s="87" t="s">
        <v>54</v>
      </c>
      <c r="B27" s="19">
        <v>18.319000000000003</v>
      </c>
      <c r="D27" s="19">
        <v>20.302999999999997</v>
      </c>
      <c r="F27" s="19">
        <v>26.486000000000001</v>
      </c>
      <c r="G27" s="298"/>
      <c r="H27" s="43">
        <v>7.7889999999999997</v>
      </c>
      <c r="J27" s="43">
        <v>7.9850000000000003</v>
      </c>
      <c r="L27" s="43">
        <v>7.9980000000000002</v>
      </c>
      <c r="N27" s="43">
        <v>8.3550000000000004</v>
      </c>
      <c r="P27" s="19">
        <v>32.127000000000002</v>
      </c>
      <c r="Q27" s="298"/>
      <c r="R27" s="43">
        <v>9.4130000000000003</v>
      </c>
      <c r="T27" s="43">
        <v>9.173</v>
      </c>
      <c r="V27" s="43">
        <v>9.1050000000000004</v>
      </c>
      <c r="X27" s="43">
        <v>8.4380000000000006</v>
      </c>
      <c r="Z27" s="19">
        <v>36.128999999999998</v>
      </c>
      <c r="AB27" s="43">
        <v>8.35</v>
      </c>
      <c r="AC27" s="43"/>
      <c r="AD27" s="43">
        <v>8.3960000000000008</v>
      </c>
      <c r="AF27" s="43">
        <v>8.2940000000000005</v>
      </c>
      <c r="AH27" s="43">
        <v>8.1579999999999995</v>
      </c>
      <c r="AJ27" s="19">
        <v>33.198</v>
      </c>
      <c r="AL27" s="43">
        <v>8.0670000000000002</v>
      </c>
      <c r="AN27" s="43">
        <v>7.9459999999999997</v>
      </c>
      <c r="AP27" s="43">
        <v>7.9729999999999999</v>
      </c>
      <c r="AR27" s="43">
        <v>8.1219999999999999</v>
      </c>
      <c r="AT27" s="19">
        <f t="shared" si="1"/>
        <v>32.107999999999997</v>
      </c>
    </row>
    <row r="28" spans="1:46" s="70" customFormat="1" ht="12.75" customHeight="1" x14ac:dyDescent="0.2">
      <c r="A28" s="87" t="s">
        <v>55</v>
      </c>
      <c r="B28" s="19">
        <v>0</v>
      </c>
      <c r="D28" s="19">
        <v>24.928000000000001</v>
      </c>
      <c r="F28" s="19">
        <v>52.196999999999996</v>
      </c>
      <c r="G28" s="298"/>
      <c r="H28" s="43">
        <v>1.0669999999999999</v>
      </c>
      <c r="J28" s="43">
        <v>0</v>
      </c>
      <c r="L28" s="43">
        <v>0.51400000000000001</v>
      </c>
      <c r="N28" s="43">
        <v>26.824999999999999</v>
      </c>
      <c r="P28" s="19">
        <v>28.405999999999999</v>
      </c>
      <c r="Q28" s="298"/>
      <c r="R28" s="43">
        <v>-0.255</v>
      </c>
      <c r="T28" s="43">
        <v>38.487000000000002</v>
      </c>
      <c r="V28" s="43">
        <v>4.3929999999999998</v>
      </c>
      <c r="X28" s="43">
        <v>0.78400000000000003</v>
      </c>
      <c r="Z28" s="19">
        <v>43.408999999999999</v>
      </c>
      <c r="AB28" s="43">
        <v>37.146999999999998</v>
      </c>
      <c r="AC28" s="43"/>
      <c r="AD28" s="43">
        <v>4.5789999999999997</v>
      </c>
      <c r="AF28" s="43">
        <v>2.8149999999999999</v>
      </c>
      <c r="AH28" s="43">
        <v>31.731999999999999</v>
      </c>
      <c r="AJ28" s="19">
        <v>76.272999999999996</v>
      </c>
      <c r="AL28" s="43">
        <v>6.2850000000000001</v>
      </c>
      <c r="AN28" s="43">
        <v>0.46400000000000002</v>
      </c>
      <c r="AP28" s="43">
        <v>1.5509999999999999</v>
      </c>
      <c r="AR28" s="43">
        <v>-0.35799999999999998</v>
      </c>
      <c r="AT28" s="19">
        <f t="shared" si="1"/>
        <v>7.9420000000000011</v>
      </c>
    </row>
    <row r="29" spans="1:46" s="70" customFormat="1" ht="12.75" customHeight="1" x14ac:dyDescent="0.2">
      <c r="A29" s="98" t="s">
        <v>56</v>
      </c>
      <c r="B29" s="45">
        <v>693.06699999999989</v>
      </c>
      <c r="D29" s="45">
        <v>755.45499999999993</v>
      </c>
      <c r="F29" s="45">
        <v>793.178</v>
      </c>
      <c r="G29" s="298">
        <v>0</v>
      </c>
      <c r="H29" s="44">
        <v>177.09799999999998</v>
      </c>
      <c r="I29" s="70">
        <v>0</v>
      </c>
      <c r="J29" s="44">
        <v>183.69000000000003</v>
      </c>
      <c r="K29" s="70">
        <v>0</v>
      </c>
      <c r="L29" s="44">
        <v>191.17400000000001</v>
      </c>
      <c r="M29" s="70">
        <v>0</v>
      </c>
      <c r="N29" s="44">
        <v>234.74599999999995</v>
      </c>
      <c r="O29" s="70">
        <v>0</v>
      </c>
      <c r="P29" s="45">
        <v>786.70799999999986</v>
      </c>
      <c r="Q29" s="298">
        <v>0</v>
      </c>
      <c r="R29" s="44">
        <v>194.869</v>
      </c>
      <c r="S29" s="70">
        <v>0</v>
      </c>
      <c r="T29" s="44">
        <v>224.077</v>
      </c>
      <c r="U29" s="70">
        <v>0</v>
      </c>
      <c r="V29" s="44">
        <v>202.12999999999997</v>
      </c>
      <c r="X29" s="44">
        <v>257.81599999999997</v>
      </c>
      <c r="Y29" s="70">
        <v>0</v>
      </c>
      <c r="Z29" s="45">
        <v>878.89200000000005</v>
      </c>
      <c r="AB29" s="44">
        <v>224.16200000000001</v>
      </c>
      <c r="AC29" s="18"/>
      <c r="AD29" s="44">
        <v>190.678</v>
      </c>
      <c r="AF29" s="44">
        <f>SUM(AF24:AF28)</f>
        <v>198.58599999999998</v>
      </c>
      <c r="AH29" s="44">
        <v>238.45599999999996</v>
      </c>
      <c r="AJ29" s="45">
        <v>851.88200000000006</v>
      </c>
      <c r="AL29" s="44">
        <f t="shared" ref="AL29:AN29" si="2">SUM(AL24:AL28)</f>
        <v>199.65099999999998</v>
      </c>
      <c r="AN29" s="44">
        <f t="shared" si="2"/>
        <v>190.69699999999997</v>
      </c>
      <c r="AP29" s="44">
        <f t="shared" ref="AP29:AR29" si="3">SUM(AP24:AP28)</f>
        <v>197.76900000000001</v>
      </c>
      <c r="AR29" s="44">
        <f t="shared" si="3"/>
        <v>206.005</v>
      </c>
      <c r="AT29" s="45">
        <f>SUM(AT24:AT28)</f>
        <v>794.12199999999996</v>
      </c>
    </row>
    <row r="30" spans="1:46" s="70" customFormat="1" ht="12.75" customHeight="1" x14ac:dyDescent="0.2">
      <c r="A30" s="98" t="s">
        <v>57</v>
      </c>
      <c r="B30" s="19">
        <v>117.11400000000003</v>
      </c>
      <c r="D30" s="19">
        <v>128.09600000000012</v>
      </c>
      <c r="F30" s="19">
        <v>127.32400000000018</v>
      </c>
      <c r="G30" s="298">
        <v>0</v>
      </c>
      <c r="H30" s="20">
        <v>54.870999999999981</v>
      </c>
      <c r="I30" s="70">
        <v>0</v>
      </c>
      <c r="J30" s="20">
        <v>51.213000000000022</v>
      </c>
      <c r="K30" s="70">
        <v>0</v>
      </c>
      <c r="L30" s="20">
        <v>54.384000000000015</v>
      </c>
      <c r="M30" s="70">
        <v>0</v>
      </c>
      <c r="N30" s="20">
        <v>36.108000000000089</v>
      </c>
      <c r="O30" s="70">
        <v>0</v>
      </c>
      <c r="P30" s="19">
        <v>196.57600000000025</v>
      </c>
      <c r="Q30" s="298">
        <v>0</v>
      </c>
      <c r="R30" s="20">
        <v>37.631</v>
      </c>
      <c r="S30" s="70">
        <v>0</v>
      </c>
      <c r="T30" s="20">
        <v>3.988000000000028</v>
      </c>
      <c r="U30" s="70">
        <v>0</v>
      </c>
      <c r="V30" s="20">
        <v>21.607000000000028</v>
      </c>
      <c r="X30" s="20">
        <v>-21.609999999999985</v>
      </c>
      <c r="Y30" s="70">
        <v>0</v>
      </c>
      <c r="Z30" s="19">
        <v>41.615999999999985</v>
      </c>
      <c r="AB30" s="20">
        <v>-13.292000000000002</v>
      </c>
      <c r="AC30" s="18"/>
      <c r="AD30" s="20">
        <v>1.7580000000000098</v>
      </c>
      <c r="AF30" s="20">
        <f>AF22-AF29</f>
        <v>7.5960000000000036</v>
      </c>
      <c r="AH30" s="20">
        <v>-33.074999999999989</v>
      </c>
      <c r="AJ30" s="19">
        <v>-37.014000000000124</v>
      </c>
      <c r="AL30" s="20">
        <f t="shared" ref="AL30:AN30" si="4">AL22-AL29</f>
        <v>4.561000000000007</v>
      </c>
      <c r="AN30" s="20">
        <f t="shared" si="4"/>
        <v>7.5130000000000621</v>
      </c>
      <c r="AP30" s="20">
        <f t="shared" ref="AP30:AT30" si="5">AP22-AP29</f>
        <v>11.256</v>
      </c>
      <c r="AR30" s="20">
        <f t="shared" si="5"/>
        <v>17.56899999999996</v>
      </c>
      <c r="AT30" s="19">
        <f t="shared" si="5"/>
        <v>40.898000000000025</v>
      </c>
    </row>
    <row r="31" spans="1:46" s="70" customFormat="1" ht="12.75" customHeight="1" x14ac:dyDescent="0.2">
      <c r="A31" s="98" t="s">
        <v>58</v>
      </c>
      <c r="B31" s="40">
        <v>-12.565999999999999</v>
      </c>
      <c r="D31" s="40">
        <v>-7.3599999999999994</v>
      </c>
      <c r="F31" s="40">
        <v>-1.0899999999999996</v>
      </c>
      <c r="G31" s="298"/>
      <c r="H31" s="30">
        <v>-1.7529999999999999</v>
      </c>
      <c r="J31" s="30">
        <v>-2.6920000000000002</v>
      </c>
      <c r="L31" s="30">
        <v>-2.278</v>
      </c>
      <c r="N31" s="30">
        <v>-3.74</v>
      </c>
      <c r="P31" s="40">
        <v>-10.464</v>
      </c>
      <c r="Q31" s="298"/>
      <c r="R31" s="30">
        <v>-3.2240000000000002</v>
      </c>
      <c r="T31" s="30">
        <v>-3.601</v>
      </c>
      <c r="V31" s="30">
        <v>-3.6680000000000001</v>
      </c>
      <c r="X31" s="30">
        <v>-4.5979999999999999</v>
      </c>
      <c r="Z31" s="40">
        <v>-15.091000000000001</v>
      </c>
      <c r="AB31" s="30">
        <v>-6.2530000000000001</v>
      </c>
      <c r="AC31" s="18"/>
      <c r="AD31" s="30">
        <v>-5.327</v>
      </c>
      <c r="AF31" s="30">
        <v>-8.3000000000000007</v>
      </c>
      <c r="AH31" s="30">
        <v>-10.298</v>
      </c>
      <c r="AJ31" s="40">
        <v>-30.178000000000004</v>
      </c>
      <c r="AL31" s="30">
        <v>-11.064</v>
      </c>
      <c r="AN31" s="30">
        <v>-8.5690000000000008</v>
      </c>
      <c r="AP31" s="30">
        <v>-10.557</v>
      </c>
      <c r="AR31" s="30">
        <v>-12.114000000000001</v>
      </c>
      <c r="AT31" s="40">
        <f t="shared" si="1"/>
        <v>-42.304000000000002</v>
      </c>
    </row>
    <row r="32" spans="1:46" s="70" customFormat="1" ht="12.75" customHeight="1" x14ac:dyDescent="0.2">
      <c r="A32" s="98" t="s">
        <v>59</v>
      </c>
      <c r="B32" s="19">
        <v>104.54800000000003</v>
      </c>
      <c r="D32" s="19">
        <v>120.73600000000012</v>
      </c>
      <c r="F32" s="19">
        <v>126.23400000000018</v>
      </c>
      <c r="G32" s="298"/>
      <c r="H32" s="18">
        <v>53.117999999999981</v>
      </c>
      <c r="J32" s="18">
        <v>48.521000000000022</v>
      </c>
      <c r="L32" s="18">
        <v>52.106000000000016</v>
      </c>
      <c r="N32" s="18">
        <v>32.368000000000087</v>
      </c>
      <c r="P32" s="19">
        <v>186.11200000000025</v>
      </c>
      <c r="Q32" s="298"/>
      <c r="R32" s="18">
        <v>34.406999999999996</v>
      </c>
      <c r="T32" s="18">
        <v>0.38700000000002799</v>
      </c>
      <c r="V32" s="18">
        <v>17.939000000000028</v>
      </c>
      <c r="X32" s="18">
        <v>-26.207999999999984</v>
      </c>
      <c r="Z32" s="19">
        <v>26.524999999999984</v>
      </c>
      <c r="AB32" s="18">
        <v>-19.545000000000002</v>
      </c>
      <c r="AC32" s="18"/>
      <c r="AD32" s="18">
        <v>-3.5689999999999902</v>
      </c>
      <c r="AF32" s="18">
        <f>SUM(AF30:AF31)</f>
        <v>-0.70399999999999707</v>
      </c>
      <c r="AH32" s="18">
        <v>-43.37299999999999</v>
      </c>
      <c r="AJ32" s="19">
        <v>-67.192000000000121</v>
      </c>
      <c r="AL32" s="18">
        <f>SUM(AL30:AL31)</f>
        <v>-6.502999999999993</v>
      </c>
      <c r="AN32" s="18">
        <f>SUM(AN30:AN31)</f>
        <v>-1.0559999999999388</v>
      </c>
      <c r="AP32" s="18">
        <f>SUM(AP30:AP31)</f>
        <v>0.69899999999999984</v>
      </c>
      <c r="AR32" s="18">
        <f>SUM(AR30:AR31)</f>
        <v>5.4549999999999592</v>
      </c>
      <c r="AT32" s="19">
        <f>SUM(AT30:AT31)</f>
        <v>-1.4059999999999775</v>
      </c>
    </row>
    <row r="33" spans="1:46" s="70" customFormat="1" ht="12.75" customHeight="1" x14ac:dyDescent="0.2">
      <c r="A33" s="98" t="s">
        <v>60</v>
      </c>
      <c r="B33" s="19">
        <v>19.123999999999999</v>
      </c>
      <c r="D33" s="19">
        <v>156.13400000000001</v>
      </c>
      <c r="F33" s="19">
        <v>-17.535</v>
      </c>
      <c r="G33" s="298"/>
      <c r="H33" s="20">
        <v>13.461</v>
      </c>
      <c r="J33" s="20">
        <v>4.7649999999999997</v>
      </c>
      <c r="L33" s="20">
        <v>14.08</v>
      </c>
      <c r="N33" s="20">
        <v>-6.3869999999999996</v>
      </c>
      <c r="P33" s="19">
        <v>25.917999999999996</v>
      </c>
      <c r="Q33" s="298"/>
      <c r="R33" s="20">
        <v>4.1230000000000002</v>
      </c>
      <c r="T33" s="20">
        <v>-5.0049999999999999</v>
      </c>
      <c r="V33" s="20">
        <v>0.504</v>
      </c>
      <c r="X33" s="20">
        <v>-20.655000000000001</v>
      </c>
      <c r="Z33" s="19">
        <v>-21.032</v>
      </c>
      <c r="AB33" s="20">
        <v>4.3470000000000004</v>
      </c>
      <c r="AC33" s="18"/>
      <c r="AD33" s="20">
        <v>1.6040000000000001</v>
      </c>
      <c r="AF33" s="20">
        <v>-3.7770000000000001</v>
      </c>
      <c r="AH33" s="20">
        <v>-14.9</v>
      </c>
      <c r="AJ33" s="19">
        <v>-12.726999999999999</v>
      </c>
      <c r="AL33" s="20">
        <v>2.6379999999999999</v>
      </c>
      <c r="AN33" s="20">
        <v>4.8000000000000001E-2</v>
      </c>
      <c r="AP33" s="20">
        <v>1.65</v>
      </c>
      <c r="AR33" s="20">
        <v>-11.98</v>
      </c>
      <c r="AT33" s="19">
        <f>AL33+AN33+AP33+AR33+-0.001</f>
        <v>-7.6450000000000005</v>
      </c>
    </row>
    <row r="34" spans="1:46" s="70" customFormat="1" ht="12.75" customHeight="1" thickBot="1" x14ac:dyDescent="0.25">
      <c r="A34" s="215" t="s">
        <v>61</v>
      </c>
      <c r="B34" s="46">
        <v>85.424000000000035</v>
      </c>
      <c r="C34" s="207"/>
      <c r="D34" s="46">
        <v>-35.397999999999897</v>
      </c>
      <c r="F34" s="46">
        <v>143.76900000000018</v>
      </c>
      <c r="G34" s="298"/>
      <c r="H34" s="33">
        <v>39.656999999999982</v>
      </c>
      <c r="I34" s="20"/>
      <c r="J34" s="33">
        <v>43.756000000000022</v>
      </c>
      <c r="K34" s="20"/>
      <c r="L34" s="33">
        <v>38.026000000000018</v>
      </c>
      <c r="M34" s="20"/>
      <c r="N34" s="33">
        <v>38.755000000000088</v>
      </c>
      <c r="O34" s="20"/>
      <c r="P34" s="46">
        <v>160.19400000000024</v>
      </c>
      <c r="Q34" s="298"/>
      <c r="R34" s="33">
        <v>30.283999999999995</v>
      </c>
      <c r="S34" s="20"/>
      <c r="T34" s="33">
        <v>5.3920000000000279</v>
      </c>
      <c r="U34" s="20"/>
      <c r="V34" s="33">
        <v>17.435000000000027</v>
      </c>
      <c r="W34" s="20"/>
      <c r="X34" s="33">
        <v>-5.5529999999999831</v>
      </c>
      <c r="Y34" s="20"/>
      <c r="Z34" s="46">
        <v>47.556999999999988</v>
      </c>
      <c r="AB34" s="33">
        <v>-23.892000000000003</v>
      </c>
      <c r="AC34" s="21"/>
      <c r="AD34" s="33">
        <v>-5.1729999999999903</v>
      </c>
      <c r="AF34" s="33">
        <f>+AF32-AF33</f>
        <v>3.0730000000000031</v>
      </c>
      <c r="AG34" s="20"/>
      <c r="AH34" s="33">
        <v>-28.472999999999992</v>
      </c>
      <c r="AJ34" s="46">
        <v>-54.465000000000124</v>
      </c>
      <c r="AL34" s="33">
        <f>+AL32-AL33</f>
        <v>-9.1409999999999929</v>
      </c>
      <c r="AN34" s="33">
        <f>+AN32-AN33</f>
        <v>-1.1039999999999388</v>
      </c>
      <c r="AP34" s="33">
        <f>+AP32-AP33</f>
        <v>-0.95100000000000007</v>
      </c>
      <c r="AR34" s="33">
        <f>+AR32-AR33</f>
        <v>17.43499999999996</v>
      </c>
      <c r="AT34" s="46">
        <f>+AT32-AT33</f>
        <v>6.239000000000023</v>
      </c>
    </row>
    <row r="35" spans="1:46" s="70" customFormat="1" ht="12.75" customHeight="1" thickTop="1" x14ac:dyDescent="0.35">
      <c r="A35" s="98"/>
      <c r="B35" s="48"/>
      <c r="D35" s="48"/>
      <c r="F35" s="134"/>
      <c r="H35" s="47"/>
      <c r="J35" s="47"/>
      <c r="L35" s="47"/>
      <c r="N35" s="47"/>
      <c r="P35" s="48"/>
      <c r="R35" s="47"/>
      <c r="T35" s="47"/>
      <c r="V35" s="47"/>
      <c r="X35" s="47"/>
      <c r="Z35" s="48"/>
      <c r="AA35" s="72"/>
      <c r="AB35" s="47"/>
      <c r="AC35" s="240"/>
      <c r="AD35" s="47"/>
      <c r="AF35" s="47"/>
      <c r="AH35" s="47"/>
      <c r="AJ35" s="48"/>
      <c r="AL35" s="47"/>
      <c r="AN35" s="47"/>
      <c r="AP35" s="47"/>
      <c r="AR35" s="47"/>
      <c r="AT35" s="48"/>
    </row>
    <row r="36" spans="1:46" s="70" customFormat="1" ht="12.75" customHeight="1" x14ac:dyDescent="0.2">
      <c r="A36" s="84" t="s">
        <v>62</v>
      </c>
      <c r="B36" s="51">
        <v>0.73</v>
      </c>
      <c r="C36" s="72"/>
      <c r="D36" s="51">
        <v>-0.3</v>
      </c>
      <c r="E36" s="72"/>
      <c r="F36" s="51">
        <v>1.2</v>
      </c>
      <c r="G36" s="72"/>
      <c r="H36" s="49">
        <v>0.33</v>
      </c>
      <c r="I36" s="72"/>
      <c r="J36" s="49">
        <v>0.37</v>
      </c>
      <c r="K36" s="72"/>
      <c r="L36" s="49">
        <v>0.32</v>
      </c>
      <c r="M36" s="72"/>
      <c r="N36" s="49">
        <v>0.33</v>
      </c>
      <c r="O36" s="72"/>
      <c r="P36" s="51">
        <v>1.36</v>
      </c>
      <c r="Q36" s="72"/>
      <c r="R36" s="49">
        <v>0.26</v>
      </c>
      <c r="S36" s="72"/>
      <c r="T36" s="49">
        <v>0.05</v>
      </c>
      <c r="U36" s="72"/>
      <c r="V36" s="49">
        <v>0.15</v>
      </c>
      <c r="W36" s="72"/>
      <c r="X36" s="49">
        <v>-0.05</v>
      </c>
      <c r="Y36" s="72"/>
      <c r="Z36" s="51">
        <v>0.41</v>
      </c>
      <c r="AA36" s="72"/>
      <c r="AB36" s="49">
        <v>-0.21</v>
      </c>
      <c r="AC36" s="49"/>
      <c r="AD36" s="49">
        <v>-0.05</v>
      </c>
      <c r="AF36" s="49">
        <f>ROUND(AF34/AF38,2)</f>
        <v>0.03</v>
      </c>
      <c r="AG36" s="72"/>
      <c r="AH36" s="49">
        <v>-0.25</v>
      </c>
      <c r="AJ36" s="51">
        <v>-0.48</v>
      </c>
      <c r="AL36" s="49">
        <f>ROUND(AL34/AL38,2)</f>
        <v>-0.08</v>
      </c>
      <c r="AN36" s="49">
        <f>ROUND(AN34/AN38,2)</f>
        <v>-0.01</v>
      </c>
      <c r="AP36" s="49">
        <f>ROUND(AP34/AP38,2)</f>
        <v>-0.01</v>
      </c>
      <c r="AR36" s="49">
        <f>ROUND(AR34/AR38,2)</f>
        <v>0.15</v>
      </c>
      <c r="AT36" s="51">
        <f>ROUND(AT34/AT38,2)</f>
        <v>0.05</v>
      </c>
    </row>
    <row r="37" spans="1:46" s="70" customFormat="1" ht="12.75" customHeight="1" x14ac:dyDescent="0.2">
      <c r="A37" s="84" t="s">
        <v>63</v>
      </c>
      <c r="B37" s="51">
        <v>0.71</v>
      </c>
      <c r="C37" s="72"/>
      <c r="D37" s="51">
        <v>-0.3</v>
      </c>
      <c r="E37" s="72"/>
      <c r="F37" s="51">
        <v>1.19</v>
      </c>
      <c r="G37" s="72"/>
      <c r="H37" s="49">
        <v>0.33</v>
      </c>
      <c r="I37" s="72"/>
      <c r="J37" s="49">
        <v>0.36</v>
      </c>
      <c r="K37" s="72"/>
      <c r="L37" s="49">
        <v>0.32</v>
      </c>
      <c r="M37" s="72"/>
      <c r="N37" s="49">
        <v>0.33</v>
      </c>
      <c r="O37" s="72"/>
      <c r="P37" s="51">
        <v>1.34</v>
      </c>
      <c r="Q37" s="72"/>
      <c r="R37" s="49">
        <v>0.26</v>
      </c>
      <c r="S37" s="72"/>
      <c r="T37" s="49">
        <v>0.05</v>
      </c>
      <c r="U37" s="72"/>
      <c r="V37" s="49">
        <v>0.15</v>
      </c>
      <c r="W37" s="72"/>
      <c r="X37" s="49">
        <v>-0.05</v>
      </c>
      <c r="Y37" s="72"/>
      <c r="Z37" s="51">
        <v>0.41</v>
      </c>
      <c r="AA37" s="72"/>
      <c r="AB37" s="49">
        <v>-0.21</v>
      </c>
      <c r="AC37" s="49"/>
      <c r="AD37" s="49">
        <v>-0.05</v>
      </c>
      <c r="AF37" s="49">
        <f>ROUND(AF34/AF39,2)</f>
        <v>0.03</v>
      </c>
      <c r="AG37" s="72"/>
      <c r="AH37" s="49">
        <v>-0.25</v>
      </c>
      <c r="AJ37" s="51">
        <v>-0.48</v>
      </c>
      <c r="AL37" s="49">
        <f>ROUND(AL34/AL39,2)</f>
        <v>-0.08</v>
      </c>
      <c r="AM37" s="338"/>
      <c r="AN37" s="49">
        <f>ROUND(AN34/AN39,2)</f>
        <v>-0.01</v>
      </c>
      <c r="AO37" s="338"/>
      <c r="AP37" s="49">
        <f>ROUND(AP34/AP39,2)</f>
        <v>-0.01</v>
      </c>
      <c r="AR37" s="49">
        <f>ROUND(AR34/AR39,2)</f>
        <v>0.15</v>
      </c>
      <c r="AT37" s="51">
        <f>ROUND(AT34/AT39,2)</f>
        <v>0.05</v>
      </c>
    </row>
    <row r="38" spans="1:46" s="70" customFormat="1" ht="12.75" customHeight="1" x14ac:dyDescent="0.2">
      <c r="A38" s="289" t="s">
        <v>64</v>
      </c>
      <c r="B38" s="19">
        <v>117.57899999999999</v>
      </c>
      <c r="C38" s="72"/>
      <c r="D38" s="19">
        <v>118.705</v>
      </c>
      <c r="E38" s="72"/>
      <c r="F38" s="19">
        <v>119.473</v>
      </c>
      <c r="G38" s="72"/>
      <c r="H38" s="18">
        <v>118.93300000000001</v>
      </c>
      <c r="I38" s="72"/>
      <c r="J38" s="18">
        <v>118.97799999999999</v>
      </c>
      <c r="K38" s="72"/>
      <c r="L38" s="18">
        <v>118.328</v>
      </c>
      <c r="M38" s="72"/>
      <c r="N38" s="18">
        <v>116.173</v>
      </c>
      <c r="O38" s="72"/>
      <c r="P38" s="19">
        <v>118.09399999999999</v>
      </c>
      <c r="Q38" s="72"/>
      <c r="R38" s="18">
        <v>115.34099999999999</v>
      </c>
      <c r="S38" s="72"/>
      <c r="T38" s="18">
        <v>114.944</v>
      </c>
      <c r="U38" s="72"/>
      <c r="V38" s="18">
        <v>114.764</v>
      </c>
      <c r="W38" s="72"/>
      <c r="X38" s="18">
        <v>113.99</v>
      </c>
      <c r="Y38" s="72"/>
      <c r="Z38" s="19">
        <v>114.77500000000001</v>
      </c>
      <c r="AA38" s="72"/>
      <c r="AB38" s="18">
        <v>114.151</v>
      </c>
      <c r="AC38" s="18"/>
      <c r="AD38" s="18">
        <v>114.563</v>
      </c>
      <c r="AF38" s="18">
        <v>114.795</v>
      </c>
      <c r="AG38" s="72"/>
      <c r="AH38" s="18">
        <v>114.958</v>
      </c>
      <c r="AJ38" s="19">
        <v>114.61199999999999</v>
      </c>
      <c r="AL38" s="18">
        <v>115.29</v>
      </c>
      <c r="AN38" s="18">
        <v>115.709</v>
      </c>
      <c r="AP38" s="18">
        <v>115.61499999999999</v>
      </c>
      <c r="AR38" s="18">
        <v>115.483</v>
      </c>
      <c r="AT38" s="19">
        <v>115.523</v>
      </c>
    </row>
    <row r="39" spans="1:46" s="70" customFormat="1" ht="12.75" customHeight="1" x14ac:dyDescent="0.2">
      <c r="A39" s="289" t="s">
        <v>65</v>
      </c>
      <c r="B39" s="19">
        <v>120.974</v>
      </c>
      <c r="C39" s="72"/>
      <c r="D39" s="19">
        <v>118.705</v>
      </c>
      <c r="E39" s="72"/>
      <c r="F39" s="19">
        <v>121.24</v>
      </c>
      <c r="G39" s="72"/>
      <c r="H39" s="18">
        <v>121.1</v>
      </c>
      <c r="I39" s="72"/>
      <c r="J39" s="18">
        <v>120.69799999999999</v>
      </c>
      <c r="K39" s="72"/>
      <c r="L39" s="18">
        <v>119.901</v>
      </c>
      <c r="M39" s="72"/>
      <c r="N39" s="18">
        <v>118.27500000000001</v>
      </c>
      <c r="O39" s="72"/>
      <c r="P39" s="19">
        <v>119.98399999999999</v>
      </c>
      <c r="Q39" s="72"/>
      <c r="R39" s="18">
        <v>117.027</v>
      </c>
      <c r="S39" s="72"/>
      <c r="T39" s="18">
        <v>115.922</v>
      </c>
      <c r="U39" s="72"/>
      <c r="V39" s="18">
        <v>116.02500000000001</v>
      </c>
      <c r="W39" s="72"/>
      <c r="X39" s="18">
        <v>115.02500000000001</v>
      </c>
      <c r="Y39" s="72"/>
      <c r="Z39" s="19">
        <v>116.012</v>
      </c>
      <c r="AB39" s="18">
        <v>114.151</v>
      </c>
      <c r="AC39" s="18"/>
      <c r="AD39" s="18">
        <v>114.563</v>
      </c>
      <c r="AF39" s="18">
        <v>115.69799999999999</v>
      </c>
      <c r="AG39" s="72"/>
      <c r="AH39" s="18">
        <v>114.958</v>
      </c>
      <c r="AJ39" s="19">
        <v>114.61199999999999</v>
      </c>
      <c r="AL39" s="18">
        <v>115.29</v>
      </c>
      <c r="AN39" s="18">
        <v>115.709</v>
      </c>
      <c r="AP39" s="18">
        <v>115.61499999999999</v>
      </c>
      <c r="AR39" s="18">
        <v>117.38</v>
      </c>
      <c r="AT39" s="19">
        <v>117.35599999999999</v>
      </c>
    </row>
    <row r="40" spans="1:46" s="70" customFormat="1" ht="12.75" customHeight="1" x14ac:dyDescent="0.2">
      <c r="A40" s="98"/>
      <c r="B40" s="99"/>
      <c r="D40" s="99"/>
      <c r="F40" s="99"/>
      <c r="H40" s="72"/>
      <c r="J40" s="72"/>
      <c r="L40" s="72"/>
      <c r="N40" s="72"/>
      <c r="P40" s="99"/>
      <c r="R40" s="72"/>
      <c r="S40" s="72"/>
      <c r="T40" s="72"/>
      <c r="V40" s="72"/>
      <c r="X40" s="72"/>
      <c r="Z40" s="99"/>
      <c r="AB40" s="72"/>
      <c r="AC40" s="72"/>
      <c r="AD40" s="72"/>
      <c r="AF40" s="72"/>
      <c r="AH40" s="72"/>
      <c r="AJ40" s="99"/>
      <c r="AL40" s="72"/>
      <c r="AN40" s="72"/>
      <c r="AP40" s="72"/>
      <c r="AR40" s="72"/>
      <c r="AT40" s="99"/>
    </row>
    <row r="41" spans="1:46" s="70" customFormat="1" ht="12.75" customHeight="1" x14ac:dyDescent="0.2">
      <c r="A41" s="98"/>
      <c r="B41" s="99"/>
      <c r="D41" s="99"/>
      <c r="F41" s="99"/>
      <c r="H41" s="72"/>
      <c r="J41" s="72"/>
      <c r="L41" s="72"/>
      <c r="N41" s="72"/>
      <c r="P41" s="99"/>
      <c r="R41" s="72"/>
      <c r="S41" s="72"/>
      <c r="T41" s="72"/>
      <c r="V41" s="72"/>
      <c r="X41" s="72"/>
      <c r="Z41" s="99"/>
      <c r="AB41" s="72"/>
      <c r="AC41" s="72"/>
      <c r="AD41" s="72"/>
      <c r="AF41" s="72"/>
      <c r="AH41" s="72"/>
      <c r="AJ41" s="99"/>
      <c r="AL41" s="72"/>
      <c r="AN41" s="72"/>
      <c r="AP41" s="72"/>
      <c r="AR41" s="72"/>
      <c r="AT41" s="99"/>
    </row>
    <row r="42" spans="1:46" s="70" customFormat="1" ht="12.75" customHeight="1" x14ac:dyDescent="0.2">
      <c r="A42" s="98"/>
      <c r="B42" s="99"/>
      <c r="D42" s="99"/>
      <c r="F42" s="99"/>
      <c r="P42" s="99"/>
      <c r="Z42" s="99"/>
      <c r="AC42" s="72"/>
      <c r="AJ42" s="99"/>
      <c r="AT42" s="99"/>
    </row>
    <row r="43" spans="1:46" s="70" customFormat="1" ht="12.75" customHeight="1" x14ac:dyDescent="0.2">
      <c r="A43" s="287" t="s">
        <v>66</v>
      </c>
      <c r="B43" s="286">
        <v>0.6942728431148234</v>
      </c>
      <c r="D43" s="286">
        <v>0.70364400455848997</v>
      </c>
      <c r="F43" s="286">
        <v>0.71161408876873644</v>
      </c>
      <c r="H43" s="101">
        <v>0.71391551896591521</v>
      </c>
      <c r="J43" s="101">
        <v>0.71464253118345</v>
      </c>
      <c r="L43" s="101">
        <v>0.72945097643137657</v>
      </c>
      <c r="M43" s="101"/>
      <c r="N43" s="101">
        <v>0.73860946584203246</v>
      </c>
      <c r="P43" s="286">
        <v>0.72461894799210302</v>
      </c>
      <c r="R43" s="101">
        <v>0.71441301368600241</v>
      </c>
      <c r="T43" s="101">
        <v>0.72604649830159906</v>
      </c>
      <c r="V43" s="101">
        <v>0.73813066414175565</v>
      </c>
      <c r="W43" s="101"/>
      <c r="X43" s="101">
        <v>0.75569476082004561</v>
      </c>
      <c r="Z43" s="286">
        <v>0.73333110268776847</v>
      </c>
      <c r="AA43" s="285"/>
      <c r="AB43" s="101">
        <v>0.72459684485786058</v>
      </c>
      <c r="AC43" s="102"/>
      <c r="AD43" s="101">
        <v>0.70585818719349147</v>
      </c>
      <c r="AF43" s="101">
        <f>AF22/AF15</f>
        <v>0.71429264304421936</v>
      </c>
      <c r="AG43" s="101"/>
      <c r="AH43" s="101">
        <v>0.71254210944465834</v>
      </c>
      <c r="AJ43" s="286">
        <v>0.71446244869723197</v>
      </c>
      <c r="AL43" s="101">
        <f>AL22/AL15</f>
        <v>0.7132125157599527</v>
      </c>
      <c r="AN43" s="101">
        <f>AN22/AN15</f>
        <v>0.70779174403656631</v>
      </c>
      <c r="AP43" s="101">
        <f>AP22/AP15</f>
        <v>0.71757646081436899</v>
      </c>
      <c r="AR43" s="101">
        <f>AR22/AR15</f>
        <v>0.72973017080152358</v>
      </c>
      <c r="AT43" s="286">
        <f>AT22/AT15</f>
        <v>0.71734709919513007</v>
      </c>
    </row>
    <row r="44" spans="1:46" s="70" customFormat="1" ht="12.75" customHeight="1" x14ac:dyDescent="0.2">
      <c r="A44" s="288" t="s">
        <v>231</v>
      </c>
      <c r="B44" s="286">
        <f>(B9+B12-B17)/(B9+B12)</f>
        <v>0.91584264046930752</v>
      </c>
      <c r="D44" s="286">
        <f>(D9+D12-D17)/(D9+D12)</f>
        <v>0.91218275860089448</v>
      </c>
      <c r="F44" s="286">
        <f>(F9+F12-F17)/(F9+F12)</f>
        <v>0.88981407518847933</v>
      </c>
      <c r="H44" s="101">
        <f>(H9+H12-H17)/(H9+H12)</f>
        <v>0.87547365626433038</v>
      </c>
      <c r="J44" s="101">
        <f>(J9+J12-J17)/(J9+J12)</f>
        <v>0.8770229826641821</v>
      </c>
      <c r="L44" s="101">
        <f>(L9+L12-L17)/(L9+L12)</f>
        <v>0.88489606255693276</v>
      </c>
      <c r="M44" s="101"/>
      <c r="N44" s="101">
        <f>(N9+N12-N17)/(N9+N12)</f>
        <v>0.89595854922279794</v>
      </c>
      <c r="P44" s="286">
        <f>(P9+P12-P17)/(P9+P12)</f>
        <v>0.88452528487013105</v>
      </c>
      <c r="R44" s="101">
        <f>(R9+R12-R17)/(R9+R12)</f>
        <v>0.83121652252092526</v>
      </c>
      <c r="T44" s="101">
        <f>(T9+T12-T17)/(T9+T12)</f>
        <v>0.84654225614296352</v>
      </c>
      <c r="V44" s="101">
        <f>(V9+V12-V17)/(V9+V12)</f>
        <v>0.84712723113218791</v>
      </c>
      <c r="W44" s="101"/>
      <c r="X44" s="101">
        <f>(X9+X12-X17)/(X9+X12)</f>
        <v>0.86067433862167053</v>
      </c>
      <c r="Z44" s="286">
        <f>(Z9+Z12-Z17)/(Z9+Z12)</f>
        <v>0.84723231963310242</v>
      </c>
      <c r="AA44" s="285"/>
      <c r="AB44" s="101">
        <f>(AB9+AB12-AB17)/(AB9+AB12)</f>
        <v>0.78404037804372384</v>
      </c>
      <c r="AC44" s="102"/>
      <c r="AD44" s="101">
        <f>(AD9+AD12-AD17)/(AD9+AD12)</f>
        <v>0.72046473448254089</v>
      </c>
      <c r="AF44" s="101">
        <f>(AF9+AF12-AF17)/(AF9+AF12)</f>
        <v>0.76711128547142671</v>
      </c>
      <c r="AG44" s="101"/>
      <c r="AH44" s="101">
        <f>(AH9+AH12-AH17)/(AH9+AH12)</f>
        <v>0.76729812755997662</v>
      </c>
      <c r="AJ44" s="286">
        <f>(AJ9+AJ12-AJ17)/(AJ9+AJ12)</f>
        <v>0.76109448951125647</v>
      </c>
      <c r="AL44" s="101">
        <f>(AL9+AL12-AL17)/(AL9+AL12)</f>
        <v>0.77316009510823636</v>
      </c>
      <c r="AN44" s="101">
        <f>(AN9+AN12-AN17)/(AN9+AN12)</f>
        <v>0.77933914462384069</v>
      </c>
      <c r="AP44" s="101">
        <f>(AP9+AP12-AP17)/(AP9+AP12)</f>
        <v>0.79807288703163037</v>
      </c>
      <c r="AR44" s="101">
        <f>(AR9+AR12-AR17)/(AR9+AR12)</f>
        <v>0.80804785649527267</v>
      </c>
      <c r="AT44" s="286">
        <f>(AT9+AT12-AT17)/(AT9+AT12)</f>
        <v>0.79146996384222401</v>
      </c>
    </row>
    <row r="45" spans="1:46" s="70" customFormat="1" ht="12.75" customHeight="1" x14ac:dyDescent="0.2">
      <c r="A45" s="288" t="s">
        <v>232</v>
      </c>
      <c r="B45" s="286">
        <f>(B10-B18)/B10</f>
        <v>0.8792744200058098</v>
      </c>
      <c r="D45" s="286">
        <f>(D10-D18)/D10</f>
        <v>0.87572371936601945</v>
      </c>
      <c r="F45" s="286">
        <f>(F10-F18)/F10</f>
        <v>0.87615132935580542</v>
      </c>
      <c r="H45" s="101">
        <f>(H10-H18)/H10</f>
        <v>0.88294483431486637</v>
      </c>
      <c r="J45" s="101">
        <f>(J10-J18)/J10</f>
        <v>0.87029094911849103</v>
      </c>
      <c r="L45" s="101">
        <f>(L10-L18)/L10</f>
        <v>0.87723591887037045</v>
      </c>
      <c r="M45" s="101"/>
      <c r="N45" s="101">
        <f>(N10-N18)/N10</f>
        <v>0.87725581653617646</v>
      </c>
      <c r="P45" s="286">
        <f>(P10-P18)/P10</f>
        <v>0.87697493979683427</v>
      </c>
      <c r="R45" s="101">
        <f>(R10-R18)/R10</f>
        <v>0.88219942850535993</v>
      </c>
      <c r="T45" s="101">
        <f>(T10-T18)/T10</f>
        <v>0.87359462326717119</v>
      </c>
      <c r="V45" s="101">
        <f>(V10-V18)/V10</f>
        <v>0.87656243398697542</v>
      </c>
      <c r="W45" s="101"/>
      <c r="X45" s="101">
        <f>(X10-X18)/X10</f>
        <v>0.88123783855645932</v>
      </c>
      <c r="Z45" s="286">
        <f>(Z10-Z18)/Z10</f>
        <v>0.87846502837757723</v>
      </c>
      <c r="AA45" s="285"/>
      <c r="AB45" s="101">
        <f>(AB10-AB18)/AB10</f>
        <v>0.87359975779594301</v>
      </c>
      <c r="AC45" s="102"/>
      <c r="AD45" s="101">
        <f>(AD10-AD18)/AD10</f>
        <v>0.86985214007782097</v>
      </c>
      <c r="AF45" s="101">
        <f>(AF10-AF18)/AF10</f>
        <v>0.86993532286061981</v>
      </c>
      <c r="AG45" s="101"/>
      <c r="AH45" s="101">
        <f>(AH10-AH18)/AH10</f>
        <v>0.85998286203941732</v>
      </c>
      <c r="AJ45" s="286">
        <f>(AJ10-AJ18)/AJ10</f>
        <v>0.8684748706288824</v>
      </c>
      <c r="AL45" s="101">
        <f>(AL10-AL18)/AL10</f>
        <v>0.84937086573627851</v>
      </c>
      <c r="AN45" s="101">
        <f>(AN10-AN18)/AN10</f>
        <v>0.84069772364837214</v>
      </c>
      <c r="AP45" s="101">
        <f>(AP10-AP18)/AP10</f>
        <v>0.83169310963625487</v>
      </c>
      <c r="AR45" s="101">
        <f>(AR10-AR18)/AR10</f>
        <v>0.83571063974591653</v>
      </c>
      <c r="AT45" s="286">
        <f>(AT10-AT18)/AT10</f>
        <v>0.83955940697431619</v>
      </c>
    </row>
    <row r="46" spans="1:46" s="70" customFormat="1" ht="12.75" customHeight="1" x14ac:dyDescent="0.2">
      <c r="A46" s="288" t="s">
        <v>67</v>
      </c>
      <c r="B46" s="286">
        <v>2.4330900243309004E-2</v>
      </c>
      <c r="D46" s="286">
        <v>0.1010997419940272</v>
      </c>
      <c r="F46" s="286">
        <v>0.11124815517604907</v>
      </c>
      <c r="H46" s="101">
        <v>0.12786962748724232</v>
      </c>
      <c r="J46" s="101">
        <v>0.16997266798365496</v>
      </c>
      <c r="L46" s="101">
        <v>0.1225227918098938</v>
      </c>
      <c r="M46" s="101"/>
      <c r="N46" s="101">
        <v>7.2644068310275298E-2</v>
      </c>
      <c r="P46" s="286">
        <v>0.12467799918199236</v>
      </c>
      <c r="R46" s="101">
        <v>0.10217143209648068</v>
      </c>
      <c r="T46" s="101">
        <v>0.13297442799461637</v>
      </c>
      <c r="V46" s="101">
        <v>0.13842990654205606</v>
      </c>
      <c r="W46" s="101"/>
      <c r="X46" s="101">
        <v>0.10517971504266005</v>
      </c>
      <c r="Z46" s="286">
        <v>0.11951585821308786</v>
      </c>
      <c r="AA46" s="285"/>
      <c r="AB46" s="101">
        <v>0.12142654393576911</v>
      </c>
      <c r="AC46" s="102"/>
      <c r="AD46" s="101">
        <v>0.14543511324865399</v>
      </c>
      <c r="AF46" s="101">
        <f>(AF14-AF20)/AF14</f>
        <v>0.13309874555177831</v>
      </c>
      <c r="AG46" s="101"/>
      <c r="AH46" s="101">
        <v>0.14286888614878748</v>
      </c>
      <c r="AJ46" s="286">
        <v>0.13563220725409642</v>
      </c>
      <c r="AL46" s="101">
        <f>(AL14-AL20)/AL14</f>
        <v>0.15051617940487547</v>
      </c>
      <c r="AN46" s="101">
        <f>(AN14-AN20)/AN14</f>
        <v>0.14325880008855443</v>
      </c>
      <c r="AP46" s="101">
        <f>(AP14-AP20)/AP14</f>
        <v>0.15284712996472585</v>
      </c>
      <c r="AR46" s="101">
        <f>(AR14-AR20)/AR14</f>
        <v>0.14045037930456841</v>
      </c>
      <c r="AT46" s="286">
        <f>(AT14-AT20)/AT14</f>
        <v>0.14685694561545473</v>
      </c>
    </row>
    <row r="47" spans="1:46" s="70" customFormat="1" ht="12.75" customHeight="1" x14ac:dyDescent="0.2">
      <c r="A47" s="287" t="s">
        <v>68</v>
      </c>
      <c r="B47" s="286">
        <v>0.10035914165914708</v>
      </c>
      <c r="C47" s="102"/>
      <c r="D47" s="286">
        <v>0.1020133330253991</v>
      </c>
      <c r="E47" s="102"/>
      <c r="F47" s="286">
        <v>9.8430587047492246E-2</v>
      </c>
      <c r="G47" s="102"/>
      <c r="H47" s="102">
        <v>0.16887281680387778</v>
      </c>
      <c r="I47" s="102"/>
      <c r="J47" s="102">
        <v>0.15580468512321269</v>
      </c>
      <c r="K47" s="102"/>
      <c r="L47" s="102">
        <v>0.16155230903592629</v>
      </c>
      <c r="M47" s="102"/>
      <c r="N47" s="102">
        <v>9.8465263915704287E-2</v>
      </c>
      <c r="O47" s="102"/>
      <c r="P47" s="286">
        <v>0.14486424504059439</v>
      </c>
      <c r="Q47" s="102"/>
      <c r="R47" s="102">
        <v>0.11563043491620627</v>
      </c>
      <c r="S47" s="102"/>
      <c r="T47" s="102">
        <v>1.2695825467418487E-2</v>
      </c>
      <c r="U47" s="102"/>
      <c r="V47" s="102">
        <v>7.1283646692817615E-2</v>
      </c>
      <c r="W47" s="102"/>
      <c r="X47" s="102">
        <v>-6.913695579841822E-2</v>
      </c>
      <c r="Y47" s="102"/>
      <c r="Z47" s="286">
        <v>3.3153766365370166E-2</v>
      </c>
      <c r="AA47" s="285"/>
      <c r="AB47" s="102">
        <v>-4.5674307686492548E-2</v>
      </c>
      <c r="AC47" s="102"/>
      <c r="AD47" s="102">
        <v>6.4483708510162593E-3</v>
      </c>
      <c r="AF47" s="102">
        <f>AF30/AF15</f>
        <v>2.6315424802183959E-2</v>
      </c>
      <c r="AG47" s="102"/>
      <c r="AH47" s="101">
        <v>-0.11474932087136624</v>
      </c>
      <c r="AJ47" s="286">
        <v>-3.2453247735927088E-2</v>
      </c>
      <c r="AL47" s="101">
        <f>AL30/AL15</f>
        <v>1.592933953137499E-2</v>
      </c>
      <c r="AN47" s="101">
        <f>AN30/AN15</f>
        <v>2.6828310241394305E-2</v>
      </c>
      <c r="AP47" s="101">
        <f>AP30/AP15</f>
        <v>3.8641505288489593E-2</v>
      </c>
      <c r="AR47" s="101">
        <f>AR30/AR15</f>
        <v>5.7344008564555543E-2</v>
      </c>
      <c r="AT47" s="286">
        <f>AT30/AT15</f>
        <v>3.5134561642694122E-2</v>
      </c>
    </row>
    <row r="48" spans="1:46" s="70" customFormat="1" ht="12.75" customHeight="1" x14ac:dyDescent="0.2">
      <c r="A48" s="288" t="s">
        <v>69</v>
      </c>
      <c r="B48" s="286">
        <v>0.30480595124551285</v>
      </c>
      <c r="D48" s="286">
        <v>0.30730146797071545</v>
      </c>
      <c r="F48" s="286">
        <v>0.2886456633380774</v>
      </c>
      <c r="H48" s="102">
        <v>0.26878510425482804</v>
      </c>
      <c r="I48" s="72"/>
      <c r="J48" s="102">
        <v>0.26991785822938846</v>
      </c>
      <c r="K48" s="72"/>
      <c r="L48" s="102">
        <v>0.27801707492410155</v>
      </c>
      <c r="M48" s="72"/>
      <c r="N48" s="102">
        <v>0.26671629743556174</v>
      </c>
      <c r="O48" s="72"/>
      <c r="P48" s="286">
        <v>0.27079066771704835</v>
      </c>
      <c r="R48" s="102">
        <v>0.27496143706098164</v>
      </c>
      <c r="S48" s="72"/>
      <c r="T48" s="102">
        <v>0.26698480512162587</v>
      </c>
      <c r="U48" s="72"/>
      <c r="V48" s="102">
        <v>0.29148535364698974</v>
      </c>
      <c r="W48" s="72"/>
      <c r="X48" s="102">
        <v>0.2722351616288296</v>
      </c>
      <c r="Y48" s="72"/>
      <c r="Z48" s="286">
        <v>0.27627660642330321</v>
      </c>
      <c r="AA48" s="285"/>
      <c r="AB48" s="102">
        <v>0.28324462144823154</v>
      </c>
      <c r="AC48" s="102"/>
      <c r="AD48" s="102">
        <v>0.3197665675079871</v>
      </c>
      <c r="AF48" s="102">
        <f>AF24/AF15</f>
        <v>0.32867951720410737</v>
      </c>
      <c r="AG48" s="72"/>
      <c r="AH48" s="101">
        <v>0.35729278336924131</v>
      </c>
      <c r="AJ48" s="286">
        <v>0.32218708270606816</v>
      </c>
      <c r="AL48" s="101">
        <f>AL24/AL15</f>
        <v>0.31673576016233185</v>
      </c>
      <c r="AN48" s="101">
        <f>AN24/AN15</f>
        <v>0.31344450792743894</v>
      </c>
      <c r="AP48" s="101">
        <f>AP24/AP15</f>
        <v>0.3196128983532045</v>
      </c>
      <c r="AR48" s="101">
        <f>AR24/AR15</f>
        <v>0.33089082476279386</v>
      </c>
      <c r="AT48" s="286">
        <f>AT24/AT15</f>
        <v>0.32038960893921936</v>
      </c>
    </row>
    <row r="49" spans="1:46" s="70" customFormat="1" ht="12.75" customHeight="1" x14ac:dyDescent="0.2">
      <c r="A49" s="288" t="s">
        <v>70</v>
      </c>
      <c r="B49" s="286">
        <v>0.18116130182210191</v>
      </c>
      <c r="D49" s="286">
        <v>0.17119024846318207</v>
      </c>
      <c r="F49" s="286">
        <v>0.17155853583303504</v>
      </c>
      <c r="H49" s="102">
        <v>0.16333923213049167</v>
      </c>
      <c r="I49" s="72"/>
      <c r="J49" s="102">
        <v>0.16924551262549434</v>
      </c>
      <c r="K49" s="72"/>
      <c r="L49" s="102">
        <v>0.17052644712061171</v>
      </c>
      <c r="M49" s="72"/>
      <c r="N49" s="102">
        <v>0.16467325501488922</v>
      </c>
      <c r="O49" s="72"/>
      <c r="P49" s="286">
        <v>0.16691341793868236</v>
      </c>
      <c r="R49" s="102">
        <v>0.18773544902010189</v>
      </c>
      <c r="S49" s="72"/>
      <c r="T49" s="102">
        <v>0.19151340733925676</v>
      </c>
      <c r="U49" s="72"/>
      <c r="V49" s="102">
        <v>0.17840871226242361</v>
      </c>
      <c r="W49" s="72"/>
      <c r="X49" s="102">
        <v>0.1669396739269535</v>
      </c>
      <c r="Y49" s="72"/>
      <c r="Z49" s="286">
        <v>0.18125030870541295</v>
      </c>
      <c r="AA49" s="285"/>
      <c r="AB49" s="102">
        <v>0.19816368115951988</v>
      </c>
      <c r="AC49" s="102"/>
      <c r="AD49" s="102">
        <v>0.20764634463937906</v>
      </c>
      <c r="AF49" s="102">
        <f>AF25/AF15</f>
        <v>0.19787841414575338</v>
      </c>
      <c r="AG49" s="72"/>
      <c r="AH49" s="101">
        <v>0.20099432064585743</v>
      </c>
      <c r="AJ49" s="286">
        <v>0.20107353316388041</v>
      </c>
      <c r="AL49" s="101">
        <f>AL25/AL15</f>
        <v>0.20226524218812755</v>
      </c>
      <c r="AN49" s="101">
        <f>AN25/AN15</f>
        <v>0.20607770318525923</v>
      </c>
      <c r="AP49" s="101">
        <f>AP25/AP15</f>
        <v>0.20546322774663311</v>
      </c>
      <c r="AR49" s="101">
        <f>AR25/AR15</f>
        <v>0.19774527627546276</v>
      </c>
      <c r="AT49" s="286">
        <f>AT25/AT15</f>
        <v>0.20279303356674475</v>
      </c>
    </row>
    <row r="50" spans="1:46" s="70" customFormat="1" ht="12.75" customHeight="1" x14ac:dyDescent="0.2">
      <c r="A50" s="288" t="s">
        <v>71</v>
      </c>
      <c r="B50" s="286">
        <v>9.2248247352712073E-2</v>
      </c>
      <c r="D50" s="286">
        <v>8.7117806382045082E-2</v>
      </c>
      <c r="F50" s="286">
        <v>9.2151698322666231E-2</v>
      </c>
      <c r="H50" s="102">
        <v>8.5662845271985852E-2</v>
      </c>
      <c r="I50" s="72"/>
      <c r="J50" s="102">
        <v>9.5381807118953443E-2</v>
      </c>
      <c r="K50" s="72"/>
      <c r="L50" s="102">
        <v>9.4069523577535244E-2</v>
      </c>
      <c r="M50" s="72"/>
      <c r="N50" s="102">
        <v>0.1128200093807607</v>
      </c>
      <c r="O50" s="72"/>
      <c r="P50" s="286">
        <v>9.7441573744976862E-2</v>
      </c>
      <c r="R50" s="102">
        <v>0.10794550180984629</v>
      </c>
      <c r="S50" s="72"/>
      <c r="T50" s="102">
        <v>0.10312652211423058</v>
      </c>
      <c r="U50" s="72"/>
      <c r="V50" s="102">
        <v>0.1524217041169465</v>
      </c>
      <c r="W50" s="72"/>
      <c r="X50" s="102">
        <v>0.35615290112871439</v>
      </c>
      <c r="Y50" s="72"/>
      <c r="Z50" s="286">
        <v>0.17928574729016392</v>
      </c>
      <c r="AA50" s="285"/>
      <c r="AB50" s="102">
        <v>0.13252490404340639</v>
      </c>
      <c r="AC50" s="102"/>
      <c r="AD50" s="102">
        <v>0.12440440601994665</v>
      </c>
      <c r="AF50" s="102">
        <f>AF26/AF15</f>
        <v>0.12293349777586852</v>
      </c>
      <c r="AG50" s="72"/>
      <c r="AH50" s="101">
        <v>0.13061126781086399</v>
      </c>
      <c r="AJ50" s="286">
        <v>0.12767276352372095</v>
      </c>
      <c r="AL50" s="101">
        <f>AL26/AL15</f>
        <v>0.12815766588550853</v>
      </c>
      <c r="AN50" s="101">
        <f>AN26/AN15</f>
        <v>0.13140979860019994</v>
      </c>
      <c r="AP50" s="101">
        <f>AP26/AP15</f>
        <v>0.12116322740333614</v>
      </c>
      <c r="AR50" s="101">
        <f>AR26/AR15</f>
        <v>0.11840889878222725</v>
      </c>
      <c r="AT50" s="286">
        <f>AT26/AT15</f>
        <v>0.12462383133211173</v>
      </c>
    </row>
    <row r="51" spans="1:46" s="70" customFormat="1" ht="12.75" customHeight="1" x14ac:dyDescent="0.2">
      <c r="A51" s="287" t="s">
        <v>72</v>
      </c>
      <c r="B51" s="286">
        <v>0.1829207636683628</v>
      </c>
      <c r="C51" s="102"/>
      <c r="D51" s="286">
        <v>1.2931851311953342</v>
      </c>
      <c r="E51" s="102"/>
      <c r="F51" s="286">
        <v>-0.13890869337896269</v>
      </c>
      <c r="G51" s="102"/>
      <c r="H51" s="102">
        <v>0.25341692081780198</v>
      </c>
      <c r="I51" s="102"/>
      <c r="J51" s="102">
        <v>9.820490097071366E-2</v>
      </c>
      <c r="K51" s="102"/>
      <c r="L51" s="102">
        <v>0.27021840095190564</v>
      </c>
      <c r="M51" s="102"/>
      <c r="N51" s="102">
        <v>-0.19732451804251058</v>
      </c>
      <c r="O51" s="102"/>
      <c r="P51" s="286">
        <v>0.13926023039889937</v>
      </c>
      <c r="Q51" s="102"/>
      <c r="R51" s="102">
        <v>0.11983026709681172</v>
      </c>
      <c r="S51" s="102"/>
      <c r="T51" s="102">
        <v>-12.932816537466765</v>
      </c>
      <c r="U51" s="102"/>
      <c r="V51" s="102">
        <v>2.8095211550253595E-2</v>
      </c>
      <c r="W51" s="102"/>
      <c r="X51" s="102">
        <v>0.7881181318681324</v>
      </c>
      <c r="Y51" s="102"/>
      <c r="Z51" s="286">
        <v>-0.79291234684260181</v>
      </c>
      <c r="AA51" s="285"/>
      <c r="AB51" s="102">
        <v>-0.22240982348426708</v>
      </c>
      <c r="AC51" s="102"/>
      <c r="AD51" s="102">
        <v>-0.44942560941440307</v>
      </c>
      <c r="AF51" s="102">
        <f>AF33/AF32</f>
        <v>5.3650568181818405</v>
      </c>
      <c r="AG51" s="102"/>
      <c r="AH51" s="101">
        <v>0.34353169022202762</v>
      </c>
      <c r="AJ51" s="286">
        <v>0.18941243005119621</v>
      </c>
      <c r="AL51" s="101">
        <f>AL33/AL32</f>
        <v>-0.40565892664923925</v>
      </c>
      <c r="AN51" s="101">
        <f>AN33/AN32</f>
        <v>-4.5454545454548093E-2</v>
      </c>
      <c r="AP51" s="101">
        <f>AP33/AP32</f>
        <v>2.3605150214592276</v>
      </c>
      <c r="AR51" s="101">
        <f>AR33/AR32</f>
        <v>-2.1961503208066158</v>
      </c>
      <c r="AT51" s="286">
        <f>AT33/AT32</f>
        <v>5.4374110953059196</v>
      </c>
    </row>
    <row r="52" spans="1:46" s="70" customFormat="1" ht="12.75" customHeight="1" thickBot="1" x14ac:dyDescent="0.25">
      <c r="A52" s="98"/>
      <c r="B52" s="120"/>
      <c r="D52" s="120"/>
      <c r="F52" s="120"/>
      <c r="P52" s="120"/>
      <c r="R52" s="61"/>
      <c r="Z52" s="120"/>
      <c r="AJ52" s="120"/>
      <c r="AT52" s="120"/>
    </row>
    <row r="53" spans="1:46" s="70" customFormat="1" ht="12.75" customHeight="1" x14ac:dyDescent="0.2"/>
    <row r="54" spans="1:46" s="70" customFormat="1" ht="12.75" customHeight="1" x14ac:dyDescent="0.2"/>
    <row r="55" spans="1:46" s="70" customFormat="1" ht="12.75" customHeight="1" thickBot="1" x14ac:dyDescent="0.25"/>
    <row r="56" spans="1:46" s="70" customFormat="1" ht="12.75" customHeight="1" thickBot="1" x14ac:dyDescent="0.25">
      <c r="B56" s="202" t="s">
        <v>6</v>
      </c>
      <c r="C56" s="69"/>
      <c r="D56" s="202" t="s">
        <v>5</v>
      </c>
      <c r="E56" s="69"/>
      <c r="F56" s="202" t="s">
        <v>4</v>
      </c>
      <c r="H56" s="355" t="s">
        <v>3</v>
      </c>
      <c r="I56" s="356"/>
      <c r="J56" s="356"/>
      <c r="K56" s="356"/>
      <c r="L56" s="356"/>
      <c r="M56" s="356"/>
      <c r="N56" s="356"/>
      <c r="O56" s="356"/>
      <c r="P56" s="357"/>
      <c r="R56" s="355" t="s">
        <v>2</v>
      </c>
      <c r="S56" s="356"/>
      <c r="T56" s="356"/>
      <c r="U56" s="356"/>
      <c r="V56" s="356"/>
      <c r="W56" s="356"/>
      <c r="X56" s="356"/>
      <c r="Y56" s="356"/>
      <c r="Z56" s="357"/>
      <c r="AB56" s="355" t="s">
        <v>140</v>
      </c>
      <c r="AC56" s="356"/>
      <c r="AD56" s="356"/>
      <c r="AE56" s="356"/>
      <c r="AF56" s="356"/>
      <c r="AG56" s="356"/>
      <c r="AH56" s="356"/>
      <c r="AI56" s="356"/>
      <c r="AJ56" s="357"/>
      <c r="AL56" s="351" t="s">
        <v>210</v>
      </c>
      <c r="AM56" s="352"/>
      <c r="AN56" s="352"/>
      <c r="AO56" s="352"/>
      <c r="AP56" s="352"/>
      <c r="AQ56" s="352"/>
      <c r="AR56" s="352"/>
      <c r="AS56" s="352"/>
      <c r="AT56" s="353"/>
    </row>
    <row r="57" spans="1:46" s="70" customFormat="1" ht="12.75" customHeight="1" thickBot="1" x14ac:dyDescent="0.25">
      <c r="AL57" s="249"/>
      <c r="AM57" s="249"/>
      <c r="AN57" s="249"/>
      <c r="AO57" s="249"/>
      <c r="AP57" s="249"/>
    </row>
    <row r="58" spans="1:46" s="70" customFormat="1" ht="12.75" customHeight="1" x14ac:dyDescent="0.2">
      <c r="A58" s="67" t="s">
        <v>196</v>
      </c>
      <c r="B58" s="73" t="s">
        <v>1</v>
      </c>
      <c r="D58" s="73" t="s">
        <v>1</v>
      </c>
      <c r="F58" s="73" t="s">
        <v>1</v>
      </c>
      <c r="H58" s="358" t="s">
        <v>0</v>
      </c>
      <c r="I58" s="358"/>
      <c r="J58" s="358"/>
      <c r="K58" s="358"/>
      <c r="L58" s="358"/>
      <c r="M58" s="358"/>
      <c r="N58" s="358"/>
      <c r="P58" s="73" t="s">
        <v>1</v>
      </c>
      <c r="R58" s="358" t="s">
        <v>41</v>
      </c>
      <c r="S58" s="358"/>
      <c r="T58" s="358"/>
      <c r="U58" s="358"/>
      <c r="V58" s="358"/>
      <c r="W58" s="358"/>
      <c r="X58" s="358"/>
      <c r="Z58" s="73" t="s">
        <v>1</v>
      </c>
      <c r="AB58" s="358" t="s">
        <v>0</v>
      </c>
      <c r="AC58" s="358"/>
      <c r="AD58" s="358"/>
      <c r="AE58" s="358"/>
      <c r="AF58" s="358"/>
      <c r="AG58" s="358"/>
      <c r="AH58" s="358"/>
      <c r="AJ58" s="73" t="s">
        <v>1</v>
      </c>
      <c r="AL58" s="350" t="s">
        <v>0</v>
      </c>
      <c r="AM58" s="350"/>
      <c r="AN58" s="350"/>
      <c r="AO58" s="350"/>
      <c r="AP58" s="350"/>
      <c r="AQ58" s="350"/>
      <c r="AR58" s="350"/>
      <c r="AT58" s="73" t="s">
        <v>1</v>
      </c>
    </row>
    <row r="59" spans="1:46" s="70" customFormat="1" ht="12.75" customHeight="1" x14ac:dyDescent="0.2">
      <c r="A59" s="74"/>
      <c r="B59" s="77">
        <v>40816</v>
      </c>
      <c r="C59" s="76"/>
      <c r="D59" s="77">
        <v>41182</v>
      </c>
      <c r="E59" s="76"/>
      <c r="F59" s="77">
        <v>41547</v>
      </c>
      <c r="G59" s="76"/>
      <c r="H59" s="75">
        <v>41636</v>
      </c>
      <c r="I59" s="76"/>
      <c r="J59" s="75">
        <v>41727</v>
      </c>
      <c r="K59" s="76"/>
      <c r="L59" s="75">
        <v>41818</v>
      </c>
      <c r="M59" s="76"/>
      <c r="N59" s="75">
        <v>41912</v>
      </c>
      <c r="O59" s="76"/>
      <c r="P59" s="77">
        <v>41912</v>
      </c>
      <c r="Q59" s="76"/>
      <c r="R59" s="75">
        <v>42007</v>
      </c>
      <c r="S59" s="203"/>
      <c r="T59" s="75">
        <v>42098</v>
      </c>
      <c r="U59" s="76"/>
      <c r="V59" s="75">
        <v>42189</v>
      </c>
      <c r="W59" s="76"/>
      <c r="X59" s="75">
        <v>42277</v>
      </c>
      <c r="Y59" s="76"/>
      <c r="Z59" s="77">
        <v>42277</v>
      </c>
      <c r="AA59" s="76"/>
      <c r="AB59" s="75">
        <v>42371</v>
      </c>
      <c r="AC59" s="203"/>
      <c r="AD59" s="75">
        <v>42462</v>
      </c>
      <c r="AE59" s="76"/>
      <c r="AF59" s="75">
        <v>42553</v>
      </c>
      <c r="AG59" s="76"/>
      <c r="AH59" s="75">
        <v>42643</v>
      </c>
      <c r="AI59" s="76"/>
      <c r="AJ59" s="77">
        <v>42643</v>
      </c>
      <c r="AL59" s="275">
        <v>42735</v>
      </c>
      <c r="AM59" s="274"/>
      <c r="AN59" s="275">
        <v>42826</v>
      </c>
      <c r="AO59" s="274"/>
      <c r="AP59" s="275">
        <v>42917</v>
      </c>
      <c r="AQ59" s="76"/>
      <c r="AR59" s="275">
        <v>43008</v>
      </c>
      <c r="AT59" s="77">
        <v>43008</v>
      </c>
    </row>
    <row r="60" spans="1:46" s="70" customFormat="1" ht="12.75" customHeight="1" x14ac:dyDescent="0.2">
      <c r="A60" s="78" t="s">
        <v>42</v>
      </c>
      <c r="B60" s="82"/>
      <c r="C60" s="124"/>
      <c r="D60" s="82"/>
      <c r="E60" s="124"/>
      <c r="F60" s="82"/>
      <c r="G60" s="124"/>
      <c r="H60" s="295"/>
      <c r="I60" s="124"/>
      <c r="J60" s="295"/>
      <c r="K60" s="124"/>
      <c r="L60" s="297"/>
      <c r="M60" s="124"/>
      <c r="N60" s="297"/>
      <c r="O60" s="124"/>
      <c r="P60" s="82"/>
      <c r="Q60" s="124"/>
      <c r="R60" s="295"/>
      <c r="S60" s="295"/>
      <c r="T60" s="297"/>
      <c r="U60" s="124"/>
      <c r="V60" s="297"/>
      <c r="W60" s="76"/>
      <c r="X60" s="297"/>
      <c r="Y60" s="124"/>
      <c r="Z60" s="82"/>
      <c r="AA60" s="76"/>
      <c r="AB60" s="295"/>
      <c r="AC60" s="295"/>
      <c r="AD60" s="295"/>
      <c r="AG60" s="76"/>
      <c r="AH60" s="297"/>
      <c r="AJ60" s="82"/>
      <c r="AT60" s="82"/>
    </row>
    <row r="61" spans="1:46" s="70" customFormat="1" ht="12.75" customHeight="1" x14ac:dyDescent="0.2">
      <c r="A61" s="98" t="s">
        <v>43</v>
      </c>
      <c r="B61" s="296"/>
      <c r="C61" s="124"/>
      <c r="D61" s="296"/>
      <c r="E61" s="124"/>
      <c r="F61" s="296"/>
      <c r="G61" s="124"/>
      <c r="H61" s="295"/>
      <c r="I61" s="124"/>
      <c r="J61" s="295"/>
      <c r="K61" s="124"/>
      <c r="L61" s="297"/>
      <c r="M61" s="124"/>
      <c r="N61" s="297"/>
      <c r="O61" s="124"/>
      <c r="P61" s="296"/>
      <c r="Q61" s="124"/>
      <c r="R61" s="295"/>
      <c r="S61" s="295"/>
      <c r="T61" s="297"/>
      <c r="U61" s="124"/>
      <c r="V61" s="297"/>
      <c r="W61" s="76"/>
      <c r="X61" s="297"/>
      <c r="Y61" s="124"/>
      <c r="Z61" s="296"/>
      <c r="AA61" s="76"/>
      <c r="AB61" s="295"/>
      <c r="AC61" s="295"/>
      <c r="AD61" s="295"/>
      <c r="AG61" s="76"/>
      <c r="AH61" s="297"/>
      <c r="AJ61" s="296"/>
      <c r="AT61" s="296"/>
    </row>
    <row r="62" spans="1:46" s="70" customFormat="1" ht="12.75" customHeight="1" x14ac:dyDescent="0.2">
      <c r="A62" s="87" t="s">
        <v>141</v>
      </c>
      <c r="B62" s="22">
        <v>0.115</v>
      </c>
      <c r="C62" s="124"/>
      <c r="D62" s="22">
        <v>0</v>
      </c>
      <c r="E62" s="124"/>
      <c r="F62" s="22">
        <v>10.074</v>
      </c>
      <c r="G62" s="124"/>
      <c r="H62" s="6">
        <v>3.6739999999999999</v>
      </c>
      <c r="I62" s="124"/>
      <c r="J62" s="6">
        <v>3.5920000000000001</v>
      </c>
      <c r="K62" s="124"/>
      <c r="L62" s="6">
        <v>7.3049999999999997</v>
      </c>
      <c r="M62" s="124"/>
      <c r="N62" s="6">
        <v>13.036</v>
      </c>
      <c r="O62" s="294"/>
      <c r="P62" s="22">
        <v>27.606999999999999</v>
      </c>
      <c r="Q62" s="124"/>
      <c r="R62" s="6">
        <v>14.904999999999999</v>
      </c>
      <c r="S62" s="124"/>
      <c r="T62" s="6">
        <v>16.355</v>
      </c>
      <c r="U62" s="124"/>
      <c r="V62" s="6">
        <v>17.507000000000001</v>
      </c>
      <c r="W62" s="124"/>
      <c r="X62" s="6">
        <v>18.303000000000001</v>
      </c>
      <c r="Y62" s="63"/>
      <c r="Z62" s="22">
        <v>67.069999999999993</v>
      </c>
      <c r="AA62" s="76"/>
      <c r="AB62" s="6">
        <v>22.364000000000001</v>
      </c>
      <c r="AC62" s="21"/>
      <c r="AD62" s="6">
        <v>24.436</v>
      </c>
      <c r="AF62" s="6">
        <v>32.567999999999998</v>
      </c>
      <c r="AG62" s="124"/>
      <c r="AH62" s="6">
        <v>41.283999999999999</v>
      </c>
      <c r="AJ62" s="22">
        <v>120.65199999999999</v>
      </c>
      <c r="AL62" s="6">
        <v>55.008000000000003</v>
      </c>
      <c r="AN62" s="6">
        <v>66.191000000000003</v>
      </c>
      <c r="AP62" s="6">
        <v>75.231999999999999</v>
      </c>
      <c r="AR62" s="6">
        <v>84.484999999999999</v>
      </c>
      <c r="AT62" s="22">
        <f>AL62+AN62+AP62+AR62</f>
        <v>280.916</v>
      </c>
    </row>
    <row r="63" spans="1:46" s="70" customFormat="1" ht="12.75" customHeight="1" x14ac:dyDescent="0.2">
      <c r="A63" s="293" t="s">
        <v>44</v>
      </c>
      <c r="B63" s="40">
        <v>560.28400000000011</v>
      </c>
      <c r="D63" s="40">
        <v>614.42800000000011</v>
      </c>
      <c r="F63" s="40">
        <v>657.71199999999999</v>
      </c>
      <c r="H63" s="30">
        <v>170.142</v>
      </c>
      <c r="J63" s="30">
        <v>166.249</v>
      </c>
      <c r="L63" s="30">
        <v>172.02099999999999</v>
      </c>
      <c r="N63" s="30">
        <v>180.43799999999999</v>
      </c>
      <c r="O63" s="209"/>
      <c r="P63" s="40">
        <v>688.84999999999991</v>
      </c>
      <c r="R63" s="30">
        <v>182.09399999999999</v>
      </c>
      <c r="T63" s="30">
        <v>168.99199999999999</v>
      </c>
      <c r="V63" s="30">
        <v>165.81200000000001</v>
      </c>
      <c r="X63" s="30">
        <v>165.52500000000001</v>
      </c>
      <c r="Y63" s="209"/>
      <c r="Z63" s="40">
        <v>682.42200000000003</v>
      </c>
      <c r="AB63" s="30">
        <v>171.756</v>
      </c>
      <c r="AC63" s="18"/>
      <c r="AD63" s="30">
        <v>160.625</v>
      </c>
      <c r="AF63" s="30">
        <v>161.881</v>
      </c>
      <c r="AH63" s="30">
        <v>157.54499999999999</v>
      </c>
      <c r="AJ63" s="40">
        <v>651.8069999999999</v>
      </c>
      <c r="AL63" s="30">
        <v>151.47800000000001</v>
      </c>
      <c r="AN63" s="30">
        <v>141.71799999999999</v>
      </c>
      <c r="AP63" s="30">
        <v>140.428</v>
      </c>
      <c r="AR63" s="30">
        <v>141.05600000000001</v>
      </c>
      <c r="AT63" s="40">
        <f>AL63+AN63+AP63+AR63</f>
        <v>574.68000000000006</v>
      </c>
    </row>
    <row r="64" spans="1:46" s="70" customFormat="1" ht="12.75" customHeight="1" x14ac:dyDescent="0.2">
      <c r="A64" s="84" t="s">
        <v>222</v>
      </c>
      <c r="B64" s="19">
        <v>560.39900000000011</v>
      </c>
      <c r="D64" s="19">
        <v>614.42800000000011</v>
      </c>
      <c r="F64" s="19">
        <v>667.78599999999994</v>
      </c>
      <c r="H64" s="20">
        <v>173.816</v>
      </c>
      <c r="I64" s="6"/>
      <c r="J64" s="20">
        <v>169.84100000000001</v>
      </c>
      <c r="K64" s="6"/>
      <c r="L64" s="20">
        <v>179.32599999999999</v>
      </c>
      <c r="M64" s="6"/>
      <c r="N64" s="20">
        <v>193.47399999999999</v>
      </c>
      <c r="O64" s="63"/>
      <c r="P64" s="19">
        <v>716.45699999999988</v>
      </c>
      <c r="R64" s="20">
        <v>196.999</v>
      </c>
      <c r="S64" s="6"/>
      <c r="T64" s="20">
        <v>185.34699999999998</v>
      </c>
      <c r="U64" s="6"/>
      <c r="V64" s="20">
        <v>183.31900000000002</v>
      </c>
      <c r="W64" s="6"/>
      <c r="X64" s="20">
        <v>183.828</v>
      </c>
      <c r="Y64" s="63"/>
      <c r="Z64" s="19">
        <v>749.49199999999996</v>
      </c>
      <c r="AB64" s="20">
        <v>194.12</v>
      </c>
      <c r="AC64" s="18"/>
      <c r="AD64" s="20">
        <v>185.06100000000001</v>
      </c>
      <c r="AF64" s="20">
        <f>SUM(AF62:AF63)</f>
        <v>194.44900000000001</v>
      </c>
      <c r="AG64" s="6"/>
      <c r="AH64" s="20">
        <v>198.82899999999998</v>
      </c>
      <c r="AJ64" s="19">
        <v>772.45899999999983</v>
      </c>
      <c r="AL64" s="20">
        <f>SUM(AL62:AL63)</f>
        <v>206.48600000000002</v>
      </c>
      <c r="AN64" s="20">
        <f>SUM(AN62:AN63)</f>
        <v>207.90899999999999</v>
      </c>
      <c r="AP64" s="20">
        <f>SUM(AP62:AP63)</f>
        <v>215.66</v>
      </c>
      <c r="AR64" s="20">
        <f>SUM(AR62:AR63)</f>
        <v>225.541</v>
      </c>
      <c r="AT64" s="19">
        <f>SUM(AT62:AT63)</f>
        <v>855.596</v>
      </c>
    </row>
    <row r="65" spans="1:46" s="70" customFormat="1" ht="12.75" customHeight="1" x14ac:dyDescent="0.2">
      <c r="A65" s="293" t="s">
        <v>142</v>
      </c>
      <c r="B65" s="40">
        <v>342.00599999999997</v>
      </c>
      <c r="D65" s="40">
        <v>348.39399999999995</v>
      </c>
      <c r="F65" s="40">
        <v>344.209</v>
      </c>
      <c r="H65" s="30">
        <v>79.191999999999993</v>
      </c>
      <c r="I65" s="6"/>
      <c r="J65" s="30">
        <v>84.953000000000003</v>
      </c>
      <c r="K65" s="6"/>
      <c r="L65" s="30">
        <v>90.397999999999996</v>
      </c>
      <c r="M65" s="6"/>
      <c r="N65" s="30">
        <v>108.34699999999999</v>
      </c>
      <c r="O65" s="63"/>
      <c r="P65" s="40">
        <v>362.89</v>
      </c>
      <c r="R65" s="30">
        <v>64.748000000000005</v>
      </c>
      <c r="S65" s="6"/>
      <c r="T65" s="30">
        <v>70.186999999999998</v>
      </c>
      <c r="U65" s="6"/>
      <c r="V65" s="30">
        <v>66.771000000000001</v>
      </c>
      <c r="W65" s="6"/>
      <c r="X65" s="30">
        <v>81.052999999999997</v>
      </c>
      <c r="Y65" s="63"/>
      <c r="Z65" s="40">
        <v>282.76</v>
      </c>
      <c r="AB65" s="30">
        <v>47.762999999999998</v>
      </c>
      <c r="AC65" s="18"/>
      <c r="AD65" s="30">
        <v>39.689</v>
      </c>
      <c r="AF65" s="30">
        <v>44.648000000000003</v>
      </c>
      <c r="AG65" s="6"/>
      <c r="AH65" s="30">
        <v>41.366999999999997</v>
      </c>
      <c r="AJ65" s="40">
        <v>173.46699999999998</v>
      </c>
      <c r="AL65" s="30">
        <v>34.378999999999998</v>
      </c>
      <c r="AN65" s="30">
        <v>27.372</v>
      </c>
      <c r="AP65" s="30">
        <v>32.347999999999999</v>
      </c>
      <c r="AR65" s="30">
        <v>39.290999999999997</v>
      </c>
      <c r="AT65" s="40">
        <f>AL65+AN65+AP65+AR65</f>
        <v>133.38999999999999</v>
      </c>
    </row>
    <row r="66" spans="1:46" s="70" customFormat="1" ht="12.75" customHeight="1" x14ac:dyDescent="0.2">
      <c r="A66" s="84" t="s">
        <v>223</v>
      </c>
      <c r="B66" s="19">
        <v>902.40500000000009</v>
      </c>
      <c r="D66" s="19">
        <v>962.82200000000012</v>
      </c>
      <c r="F66" s="19">
        <v>1011.9949999999999</v>
      </c>
      <c r="H66" s="20">
        <v>253.00799999999998</v>
      </c>
      <c r="I66" s="6"/>
      <c r="J66" s="20">
        <v>254.79400000000001</v>
      </c>
      <c r="K66" s="6"/>
      <c r="L66" s="20">
        <v>269.72399999999999</v>
      </c>
      <c r="M66" s="6"/>
      <c r="N66" s="20">
        <v>301.82099999999997</v>
      </c>
      <c r="O66" s="6"/>
      <c r="P66" s="19">
        <v>1079.3469999999998</v>
      </c>
      <c r="R66" s="20">
        <v>261.74700000000001</v>
      </c>
      <c r="S66" s="6"/>
      <c r="T66" s="20">
        <v>255.53399999999999</v>
      </c>
      <c r="U66" s="6"/>
      <c r="V66" s="20">
        <v>250.09000000000003</v>
      </c>
      <c r="W66" s="6"/>
      <c r="X66" s="20">
        <v>264.88099999999997</v>
      </c>
      <c r="Y66" s="6"/>
      <c r="Z66" s="19">
        <v>1032.252</v>
      </c>
      <c r="AB66" s="20">
        <v>241.88300000000001</v>
      </c>
      <c r="AC66" s="18"/>
      <c r="AD66" s="20">
        <v>224.75</v>
      </c>
      <c r="AF66" s="20">
        <f>SUM(AF64:AF65)</f>
        <v>239.09700000000001</v>
      </c>
      <c r="AG66" s="6"/>
      <c r="AH66" s="20">
        <v>240.19599999999997</v>
      </c>
      <c r="AJ66" s="19">
        <v>945.92599999999982</v>
      </c>
      <c r="AL66" s="20">
        <f>SUM(AL64:AL65)</f>
        <v>240.86500000000001</v>
      </c>
      <c r="AN66" s="20">
        <f>SUM(AN64:AN65)</f>
        <v>235.28100000000001</v>
      </c>
      <c r="AP66" s="20">
        <f>SUM(AP64:AP65)</f>
        <v>248.00799999999998</v>
      </c>
      <c r="AR66" s="20">
        <f>SUM(AR64:AR65)</f>
        <v>264.83199999999999</v>
      </c>
      <c r="AT66" s="19">
        <f>SUM(AT64:AT65)</f>
        <v>988.98599999999999</v>
      </c>
    </row>
    <row r="67" spans="1:46" s="70" customFormat="1" ht="12.75" customHeight="1" x14ac:dyDescent="0.2">
      <c r="A67" s="87" t="s">
        <v>45</v>
      </c>
      <c r="B67" s="40">
        <v>267.14999999999998</v>
      </c>
      <c r="C67" s="20"/>
      <c r="D67" s="40">
        <v>295.34199999999998</v>
      </c>
      <c r="E67" s="20"/>
      <c r="F67" s="40">
        <v>284.58100000000002</v>
      </c>
      <c r="G67" s="20"/>
      <c r="H67" s="30">
        <v>71.917000000000002</v>
      </c>
      <c r="I67" s="20"/>
      <c r="J67" s="31">
        <v>73.906000000000006</v>
      </c>
      <c r="K67" s="124"/>
      <c r="L67" s="31">
        <v>66.91</v>
      </c>
      <c r="M67" s="20"/>
      <c r="N67" s="30">
        <v>66.135999999999996</v>
      </c>
      <c r="O67" s="63"/>
      <c r="P67" s="40">
        <v>278.86900000000003</v>
      </c>
      <c r="Q67" s="20"/>
      <c r="R67" s="30">
        <v>65.099000000000004</v>
      </c>
      <c r="S67" s="20"/>
      <c r="T67" s="30">
        <v>59.718000000000004</v>
      </c>
      <c r="U67" s="124"/>
      <c r="V67" s="30">
        <v>53.808999999999997</v>
      </c>
      <c r="W67" s="20"/>
      <c r="X67" s="30">
        <v>48.232999999999997</v>
      </c>
      <c r="Y67" s="209"/>
      <c r="Z67" s="40">
        <v>226.85900000000001</v>
      </c>
      <c r="AA67" s="76"/>
      <c r="AB67" s="30">
        <v>49.631</v>
      </c>
      <c r="AC67" s="18"/>
      <c r="AD67" s="30">
        <v>48.94</v>
      </c>
      <c r="AF67" s="30">
        <v>50.578000000000003</v>
      </c>
      <c r="AG67" s="20"/>
      <c r="AH67" s="30">
        <v>48.926000000000002</v>
      </c>
      <c r="AJ67" s="40">
        <v>198.07599999999999</v>
      </c>
      <c r="AL67" s="30">
        <v>46.375999999999998</v>
      </c>
      <c r="AN67" s="30">
        <v>45.432000000000002</v>
      </c>
      <c r="AP67" s="30">
        <v>43.915999999999997</v>
      </c>
      <c r="AR67" s="30">
        <v>42.042000000000002</v>
      </c>
      <c r="AT67" s="40">
        <f>AL67+AN67+AP67+AR67</f>
        <v>177.76599999999999</v>
      </c>
    </row>
    <row r="68" spans="1:46" s="70" customFormat="1" ht="12.75" customHeight="1" x14ac:dyDescent="0.2">
      <c r="A68" s="98" t="s">
        <v>8</v>
      </c>
      <c r="B68" s="40">
        <v>1169.5550000000001</v>
      </c>
      <c r="C68" s="20"/>
      <c r="D68" s="40">
        <v>1258.1640000000002</v>
      </c>
      <c r="E68" s="20"/>
      <c r="F68" s="40">
        <v>1296.576</v>
      </c>
      <c r="G68" s="20"/>
      <c r="H68" s="30">
        <v>324.92499999999995</v>
      </c>
      <c r="I68" s="6"/>
      <c r="J68" s="30">
        <v>328.70000000000005</v>
      </c>
      <c r="K68" s="204"/>
      <c r="L68" s="30">
        <v>336.63400000000001</v>
      </c>
      <c r="M68" s="6"/>
      <c r="N68" s="30">
        <v>367.95699999999999</v>
      </c>
      <c r="O68" s="6"/>
      <c r="P68" s="40">
        <v>1358.2159999999999</v>
      </c>
      <c r="Q68" s="20"/>
      <c r="R68" s="30">
        <v>326.846</v>
      </c>
      <c r="S68" s="6"/>
      <c r="T68" s="30">
        <v>315.25200000000001</v>
      </c>
      <c r="U68" s="204"/>
      <c r="V68" s="30">
        <v>303.899</v>
      </c>
      <c r="W68" s="6"/>
      <c r="X68" s="30">
        <v>313.11399999999998</v>
      </c>
      <c r="Y68" s="6"/>
      <c r="Z68" s="40">
        <v>1259.1109999999999</v>
      </c>
      <c r="AA68" s="76"/>
      <c r="AB68" s="30">
        <v>291.51400000000001</v>
      </c>
      <c r="AC68" s="18"/>
      <c r="AD68" s="30">
        <v>273.69</v>
      </c>
      <c r="AF68" s="30">
        <f>SUM(AF66:AF67)</f>
        <v>289.67500000000001</v>
      </c>
      <c r="AG68" s="6"/>
      <c r="AH68" s="30">
        <v>289.12199999999996</v>
      </c>
      <c r="AJ68" s="40">
        <v>1144.0019999999997</v>
      </c>
      <c r="AL68" s="30">
        <f>SUM(AL66:AL67)</f>
        <v>287.24099999999999</v>
      </c>
      <c r="AN68" s="30">
        <f>SUM(AN66:AN67)</f>
        <v>280.71300000000002</v>
      </c>
      <c r="AP68" s="30">
        <f>SUM(AP66:AP67)</f>
        <v>291.92399999999998</v>
      </c>
      <c r="AR68" s="30">
        <f>SUM(AR66:AR67)</f>
        <v>306.87400000000002</v>
      </c>
      <c r="AT68" s="40">
        <f>SUM(AT66:AT67)</f>
        <v>1166.752</v>
      </c>
    </row>
    <row r="69" spans="1:46" s="70" customFormat="1" ht="12.75" customHeight="1" x14ac:dyDescent="0.2">
      <c r="A69" s="98" t="s">
        <v>46</v>
      </c>
      <c r="B69" s="19"/>
      <c r="D69" s="19"/>
      <c r="F69" s="19"/>
      <c r="H69" s="20"/>
      <c r="J69" s="20"/>
      <c r="L69" s="20"/>
      <c r="N69" s="20"/>
      <c r="O69" s="209"/>
      <c r="P69" s="19"/>
      <c r="R69" s="20"/>
      <c r="T69" s="20"/>
      <c r="V69" s="20"/>
      <c r="X69" s="20"/>
      <c r="Y69" s="63"/>
      <c r="Z69" s="19"/>
      <c r="AB69" s="20"/>
      <c r="AC69" s="18"/>
      <c r="AD69" s="20"/>
      <c r="AF69" s="20"/>
      <c r="AH69" s="20"/>
      <c r="AJ69" s="19"/>
      <c r="AL69" s="20"/>
      <c r="AN69" s="20"/>
      <c r="AP69" s="20"/>
      <c r="AR69" s="20"/>
      <c r="AT69" s="19"/>
    </row>
    <row r="70" spans="1:46" s="70" customFormat="1" ht="12.75" customHeight="1" x14ac:dyDescent="0.2">
      <c r="A70" s="293" t="s">
        <v>228</v>
      </c>
      <c r="B70" s="19">
        <v>13.384</v>
      </c>
      <c r="D70" s="19">
        <v>14.754000000000001</v>
      </c>
      <c r="F70" s="19">
        <v>20.43</v>
      </c>
      <c r="H70" s="20">
        <v>5.7569999999999997</v>
      </c>
      <c r="J70" s="20">
        <v>6.4</v>
      </c>
      <c r="L70" s="20">
        <v>6.7679999999999998</v>
      </c>
      <c r="N70" s="20">
        <v>7.6520000000000001</v>
      </c>
      <c r="O70" s="209"/>
      <c r="P70" s="19">
        <v>26.578000000000003</v>
      </c>
      <c r="R70" s="20">
        <v>8.42</v>
      </c>
      <c r="T70" s="20">
        <v>8.3580000000000005</v>
      </c>
      <c r="V70" s="20">
        <v>7.7519999999999998</v>
      </c>
      <c r="X70" s="20">
        <v>8.7100000000000009</v>
      </c>
      <c r="Y70" s="133"/>
      <c r="Z70" s="19">
        <v>33.239999999999995</v>
      </c>
      <c r="AB70" s="20">
        <v>9.8729999999999993</v>
      </c>
      <c r="AD70" s="20">
        <v>10.729999999999999</v>
      </c>
      <c r="AF70" s="20">
        <v>11.231000000000002</v>
      </c>
      <c r="AH70" s="20">
        <v>12.466999999999999</v>
      </c>
      <c r="AI70" s="125"/>
      <c r="AJ70" s="19">
        <f>SUM(AB70:AH70)</f>
        <v>44.301000000000002</v>
      </c>
      <c r="AL70" s="20">
        <v>13.448999999999998</v>
      </c>
      <c r="AN70" s="20">
        <v>13.852</v>
      </c>
      <c r="AP70" s="20">
        <v>14.784000000000001</v>
      </c>
      <c r="AR70" s="20">
        <v>15.961</v>
      </c>
      <c r="AT70" s="19">
        <f>AL70+AN70+AP70+AR70+0.001</f>
        <v>58.046999999999997</v>
      </c>
    </row>
    <row r="71" spans="1:46" s="70" customFormat="1" ht="12.75" customHeight="1" x14ac:dyDescent="0.2">
      <c r="A71" s="293" t="s">
        <v>229</v>
      </c>
      <c r="B71" s="40">
        <v>64.605000000000004</v>
      </c>
      <c r="D71" s="19">
        <v>72.817000000000007</v>
      </c>
      <c r="F71" s="19">
        <v>77.757000000000005</v>
      </c>
      <c r="H71" s="20">
        <v>18.992000000000001</v>
      </c>
      <c r="J71" s="20">
        <v>20.675000000000001</v>
      </c>
      <c r="L71" s="20">
        <v>20.22</v>
      </c>
      <c r="N71" s="20">
        <v>21.071000000000002</v>
      </c>
      <c r="O71" s="209"/>
      <c r="P71" s="19">
        <v>80.956999999999994</v>
      </c>
      <c r="R71" s="20">
        <v>20.62</v>
      </c>
      <c r="T71" s="20">
        <v>20.338999999999999</v>
      </c>
      <c r="V71" s="20">
        <v>19.440000000000001</v>
      </c>
      <c r="X71" s="20">
        <v>18.655000000000001</v>
      </c>
      <c r="Y71" s="133"/>
      <c r="Z71" s="19">
        <v>79.054000000000002</v>
      </c>
      <c r="AB71" s="20">
        <v>19.909000000000002</v>
      </c>
      <c r="AD71" s="20">
        <v>20.058</v>
      </c>
      <c r="AF71" s="20">
        <v>20.091999999999999</v>
      </c>
      <c r="AH71" s="20">
        <v>21.077000000000002</v>
      </c>
      <c r="AI71" s="290"/>
      <c r="AJ71" s="19">
        <f>SUM(AB71:AH71)</f>
        <v>81.135999999999996</v>
      </c>
      <c r="AL71" s="20">
        <v>21.673000000000002</v>
      </c>
      <c r="AN71" s="20">
        <v>21.221</v>
      </c>
      <c r="AP71" s="20">
        <v>22.495999999999999</v>
      </c>
      <c r="AR71" s="20">
        <v>21.696000000000002</v>
      </c>
      <c r="AT71" s="19">
        <f t="shared" ref="AT71" si="6">AL71+AN71+AP71+AR71</f>
        <v>87.085999999999999</v>
      </c>
    </row>
    <row r="72" spans="1:46" s="29" customFormat="1" ht="12.75" customHeight="1" x14ac:dyDescent="0.2">
      <c r="A72" s="333" t="s">
        <v>230</v>
      </c>
      <c r="B72" s="90"/>
      <c r="D72" s="334">
        <f>SUM(D70:D71)</f>
        <v>87.571000000000012</v>
      </c>
      <c r="F72" s="334">
        <f>SUM(F70:F71)</f>
        <v>98.187000000000012</v>
      </c>
      <c r="H72" s="335">
        <f>SUM(H70:H71)</f>
        <v>24.749000000000002</v>
      </c>
      <c r="J72" s="335">
        <f>SUM(J70:J71)</f>
        <v>27.075000000000003</v>
      </c>
      <c r="L72" s="335">
        <f>SUM(L70:L71)</f>
        <v>26.988</v>
      </c>
      <c r="N72" s="335">
        <f>SUM(N70:N71)</f>
        <v>28.723000000000003</v>
      </c>
      <c r="P72" s="334">
        <f>SUM(P70:P71)</f>
        <v>107.535</v>
      </c>
      <c r="R72" s="335">
        <f>SUM(R70:R71)</f>
        <v>29.04</v>
      </c>
      <c r="T72" s="335">
        <f>SUM(T70:T71)</f>
        <v>28.696999999999999</v>
      </c>
      <c r="V72" s="335">
        <f>SUM(V70:V71)</f>
        <v>27.192</v>
      </c>
      <c r="X72" s="335">
        <f>SUM(X70:X71)</f>
        <v>27.365000000000002</v>
      </c>
      <c r="Z72" s="334">
        <f>SUM(Z70:Z71)</f>
        <v>112.294</v>
      </c>
      <c r="AB72" s="335">
        <f>SUM(AB70:AB71)</f>
        <v>29.782000000000004</v>
      </c>
      <c r="AC72" s="34"/>
      <c r="AD72" s="335">
        <f>SUM(AD70:AD71)</f>
        <v>30.787999999999997</v>
      </c>
      <c r="AF72" s="335">
        <f>SUM(AF70:AF71)</f>
        <v>31.323</v>
      </c>
      <c r="AH72" s="335">
        <f>SUM(AH70:AH71)</f>
        <v>33.543999999999997</v>
      </c>
      <c r="AJ72" s="334">
        <f>SUM(AJ70:AJ71)</f>
        <v>125.437</v>
      </c>
      <c r="AL72" s="335">
        <f>SUM(AL70:AL71)</f>
        <v>35.122</v>
      </c>
      <c r="AN72" s="335">
        <f>SUM(AN70:AN71)</f>
        <v>35.073</v>
      </c>
      <c r="AP72" s="335">
        <f>SUM(AP70:AP71)</f>
        <v>37.28</v>
      </c>
      <c r="AR72" s="335">
        <f>SUM(AR70:AR71)</f>
        <v>37.657000000000004</v>
      </c>
      <c r="AT72" s="334">
        <f>SUM(AT70:AT71)</f>
        <v>145.13299999999998</v>
      </c>
    </row>
    <row r="73" spans="1:46" s="70" customFormat="1" ht="12.75" customHeight="1" x14ac:dyDescent="0.2">
      <c r="A73" s="293" t="s">
        <v>47</v>
      </c>
      <c r="B73" s="40">
        <v>255.63899999999998</v>
      </c>
      <c r="C73" s="20"/>
      <c r="D73" s="40">
        <v>259.79999999999995</v>
      </c>
      <c r="E73" s="20"/>
      <c r="F73" s="40">
        <v>246.78699999999998</v>
      </c>
      <c r="G73" s="20"/>
      <c r="H73" s="30">
        <v>61.183999999999997</v>
      </c>
      <c r="I73" s="20"/>
      <c r="J73" s="30">
        <v>59.994999999999997</v>
      </c>
      <c r="K73" s="292"/>
      <c r="L73" s="31">
        <v>57.162999999999997</v>
      </c>
      <c r="M73" s="20"/>
      <c r="N73" s="30">
        <v>59.348999999999997</v>
      </c>
      <c r="O73" s="63"/>
      <c r="P73" s="40">
        <v>237.69099999999997</v>
      </c>
      <c r="Q73" s="20"/>
      <c r="R73" s="30">
        <v>56.634</v>
      </c>
      <c r="S73" s="20"/>
      <c r="T73" s="30">
        <v>50.183</v>
      </c>
      <c r="U73" s="292"/>
      <c r="V73" s="30">
        <v>44.911999999999999</v>
      </c>
      <c r="W73" s="20"/>
      <c r="X73" s="30">
        <v>41.667999999999999</v>
      </c>
      <c r="Y73" s="63"/>
      <c r="Z73" s="40">
        <v>193.39700000000002</v>
      </c>
      <c r="AA73" s="76"/>
      <c r="AB73" s="30">
        <v>42.014000000000003</v>
      </c>
      <c r="AC73" s="18"/>
      <c r="AD73" s="30">
        <v>40.423999999999999</v>
      </c>
      <c r="AF73" s="30">
        <v>42.384999999999998</v>
      </c>
      <c r="AG73" s="20"/>
      <c r="AH73" s="30">
        <v>40.500999999999998</v>
      </c>
      <c r="AJ73" s="40">
        <v>165.32500000000002</v>
      </c>
      <c r="AL73" s="30">
        <v>37.823999999999998</v>
      </c>
      <c r="AN73" s="30">
        <v>37.268999999999998</v>
      </c>
      <c r="AP73" s="30">
        <v>35.588000000000001</v>
      </c>
      <c r="AR73" s="30">
        <v>34.409999999999997</v>
      </c>
      <c r="AT73" s="40">
        <f>AL73+AN73+AP73+AR73</f>
        <v>145.09099999999998</v>
      </c>
    </row>
    <row r="74" spans="1:46" s="70" customFormat="1" ht="12.75" customHeight="1" x14ac:dyDescent="0.2">
      <c r="A74" s="84" t="s">
        <v>48</v>
      </c>
      <c r="B74" s="45">
        <v>333.62800000000004</v>
      </c>
      <c r="D74" s="45">
        <v>347.37099999999998</v>
      </c>
      <c r="F74" s="45">
        <v>344.97400000000005</v>
      </c>
      <c r="H74" s="44">
        <v>85.932999999999993</v>
      </c>
      <c r="I74" s="20"/>
      <c r="J74" s="44">
        <v>87.07</v>
      </c>
      <c r="K74" s="20"/>
      <c r="L74" s="44">
        <v>84.150999999999996</v>
      </c>
      <c r="M74" s="20"/>
      <c r="N74" s="44">
        <v>88.072000000000003</v>
      </c>
      <c r="O74" s="63"/>
      <c r="P74" s="45">
        <v>345.226</v>
      </c>
      <c r="R74" s="44">
        <v>85.674000000000007</v>
      </c>
      <c r="S74" s="20"/>
      <c r="T74" s="44">
        <v>78.88</v>
      </c>
      <c r="U74" s="20"/>
      <c r="V74" s="44">
        <v>72.103999999999999</v>
      </c>
      <c r="W74" s="20"/>
      <c r="X74" s="44">
        <v>69.033000000000001</v>
      </c>
      <c r="Y74" s="63"/>
      <c r="Z74" s="45">
        <v>305.69100000000003</v>
      </c>
      <c r="AB74" s="44">
        <v>71.796000000000006</v>
      </c>
      <c r="AC74" s="18"/>
      <c r="AD74" s="44">
        <v>71.212000000000003</v>
      </c>
      <c r="AF74" s="44">
        <f>SUM(AF72:AF73)</f>
        <v>73.707999999999998</v>
      </c>
      <c r="AG74" s="20"/>
      <c r="AH74" s="44">
        <v>74.044999999999987</v>
      </c>
      <c r="AJ74" s="45">
        <v>290.762</v>
      </c>
      <c r="AL74" s="44">
        <f>SUM(AL72:AL73)</f>
        <v>72.945999999999998</v>
      </c>
      <c r="AN74" s="44">
        <f>SUM(AN72:AN73)</f>
        <v>72.341999999999999</v>
      </c>
      <c r="AP74" s="44">
        <f>SUM(AP72:AP73)</f>
        <v>72.867999999999995</v>
      </c>
      <c r="AR74" s="44">
        <f>SUM(AR72:AR73)</f>
        <v>72.067000000000007</v>
      </c>
      <c r="AT74" s="45">
        <f>SUM(AT72:AT73)</f>
        <v>290.22399999999993</v>
      </c>
    </row>
    <row r="75" spans="1:46" s="70" customFormat="1" ht="12.75" customHeight="1" x14ac:dyDescent="0.2">
      <c r="A75" s="98" t="s">
        <v>49</v>
      </c>
      <c r="B75" s="19">
        <v>835.92700000000002</v>
      </c>
      <c r="D75" s="19">
        <v>910.79300000000023</v>
      </c>
      <c r="F75" s="19">
        <v>951.60199999999998</v>
      </c>
      <c r="H75" s="20">
        <v>238.99199999999996</v>
      </c>
      <c r="I75" s="20"/>
      <c r="J75" s="20">
        <v>241.63000000000005</v>
      </c>
      <c r="K75" s="20"/>
      <c r="L75" s="20">
        <v>252.483</v>
      </c>
      <c r="M75" s="20"/>
      <c r="N75" s="20">
        <v>279.88499999999999</v>
      </c>
      <c r="O75" s="20"/>
      <c r="P75" s="19">
        <v>1012.9899999999999</v>
      </c>
      <c r="R75" s="20">
        <v>241.172</v>
      </c>
      <c r="S75" s="20"/>
      <c r="T75" s="20">
        <v>236.37200000000001</v>
      </c>
      <c r="U75" s="20"/>
      <c r="V75" s="20">
        <v>231.79500000000002</v>
      </c>
      <c r="W75" s="20"/>
      <c r="X75" s="20">
        <v>244.08099999999996</v>
      </c>
      <c r="Y75" s="20"/>
      <c r="Z75" s="19">
        <v>953.41999999999985</v>
      </c>
      <c r="AB75" s="20">
        <v>219.71800000000002</v>
      </c>
      <c r="AC75" s="18"/>
      <c r="AD75" s="20">
        <v>202.47800000000001</v>
      </c>
      <c r="AF75" s="20">
        <f>AF68-AF74</f>
        <v>215.96700000000001</v>
      </c>
      <c r="AG75" s="20"/>
      <c r="AH75" s="20">
        <v>215.07699999999997</v>
      </c>
      <c r="AJ75" s="19">
        <v>853.23999999999978</v>
      </c>
      <c r="AL75" s="20">
        <f>AL68-AL74</f>
        <v>214.29499999999999</v>
      </c>
      <c r="AN75" s="20">
        <f>AN68-AN74</f>
        <v>208.37100000000004</v>
      </c>
      <c r="AP75" s="20">
        <f>AP68-AP74</f>
        <v>219.05599999999998</v>
      </c>
      <c r="AR75" s="20">
        <f>AR68-AR74</f>
        <v>234.80700000000002</v>
      </c>
      <c r="AT75" s="19">
        <f>AT68-AT74</f>
        <v>876.52800000000002</v>
      </c>
    </row>
    <row r="76" spans="1:46" s="70" customFormat="1" ht="12.75" customHeight="1" x14ac:dyDescent="0.2">
      <c r="A76" s="98" t="s">
        <v>50</v>
      </c>
      <c r="B76" s="94"/>
      <c r="D76" s="94"/>
      <c r="F76" s="94"/>
      <c r="H76" s="20"/>
      <c r="J76" s="20"/>
      <c r="L76" s="20"/>
      <c r="N76" s="20"/>
      <c r="O76" s="209"/>
      <c r="P76" s="19"/>
      <c r="R76" s="20"/>
      <c r="T76" s="20"/>
      <c r="V76" s="20"/>
      <c r="X76" s="20"/>
      <c r="Y76" s="209"/>
      <c r="Z76" s="94"/>
      <c r="AB76" s="20"/>
      <c r="AC76" s="18"/>
      <c r="AD76" s="20"/>
      <c r="AF76" s="20"/>
      <c r="AH76" s="20"/>
      <c r="AJ76" s="19"/>
      <c r="AL76" s="20"/>
      <c r="AN76" s="20"/>
      <c r="AP76" s="20"/>
      <c r="AR76" s="20"/>
      <c r="AT76" s="19"/>
    </row>
    <row r="77" spans="1:46" s="70" customFormat="1" ht="12.75" customHeight="1" x14ac:dyDescent="0.2">
      <c r="A77" s="87" t="s">
        <v>51</v>
      </c>
      <c r="B77" s="19">
        <v>344.26499999999999</v>
      </c>
      <c r="D77" s="19">
        <v>370.267</v>
      </c>
      <c r="F77" s="19">
        <v>359.435</v>
      </c>
      <c r="H77" s="18">
        <v>84.082000000000008</v>
      </c>
      <c r="I77" s="125"/>
      <c r="J77" s="18">
        <v>85.175000000000011</v>
      </c>
      <c r="K77" s="29"/>
      <c r="L77" s="18">
        <v>89.944999999999993</v>
      </c>
      <c r="M77" s="125"/>
      <c r="N77" s="18">
        <v>94.912999999999997</v>
      </c>
      <c r="O77" s="125"/>
      <c r="P77" s="19">
        <v>354.11500000000001</v>
      </c>
      <c r="Q77" s="125"/>
      <c r="R77" s="18">
        <v>86.283000000000001</v>
      </c>
      <c r="S77" s="125"/>
      <c r="T77" s="18">
        <v>80.319999999999993</v>
      </c>
      <c r="U77" s="125"/>
      <c r="V77" s="18">
        <v>84.278000000000006</v>
      </c>
      <c r="W77" s="125"/>
      <c r="X77" s="18">
        <v>81.724000000000004</v>
      </c>
      <c r="Y77" s="125"/>
      <c r="Z77" s="19">
        <v>332.60500000000002</v>
      </c>
      <c r="AA77" s="125"/>
      <c r="AB77" s="18">
        <v>78.147000000000006</v>
      </c>
      <c r="AC77" s="18"/>
      <c r="AD77" s="18">
        <v>83.4</v>
      </c>
      <c r="AF77" s="18">
        <v>91.679000000000002</v>
      </c>
      <c r="AG77" s="125"/>
      <c r="AH77" s="18">
        <v>99.58</v>
      </c>
      <c r="AJ77" s="19">
        <v>352.80600000000004</v>
      </c>
      <c r="AL77" s="18">
        <v>87.069000000000003</v>
      </c>
      <c r="AN77" s="18">
        <v>83.647000000000006</v>
      </c>
      <c r="AP77" s="18">
        <v>89.805000000000007</v>
      </c>
      <c r="AR77" s="18">
        <v>97.052000000000007</v>
      </c>
      <c r="AT77" s="19">
        <f t="shared" ref="AT77:AT86" si="7">AL77+AN77+AP77+AR77</f>
        <v>357.57300000000004</v>
      </c>
    </row>
    <row r="78" spans="1:46" s="70" customFormat="1" ht="12.75" customHeight="1" x14ac:dyDescent="0.2">
      <c r="A78" s="87" t="s">
        <v>52</v>
      </c>
      <c r="B78" s="19">
        <v>202.85900000000001</v>
      </c>
      <c r="D78" s="19">
        <v>206.19900000000001</v>
      </c>
      <c r="F78" s="19">
        <v>213.328</v>
      </c>
      <c r="H78" s="18">
        <v>50.384</v>
      </c>
      <c r="J78" s="18">
        <v>53.484000000000002</v>
      </c>
      <c r="K78" s="291"/>
      <c r="L78" s="18">
        <v>55.173999999999999</v>
      </c>
      <c r="M78" s="290"/>
      <c r="N78" s="18">
        <v>57.335000000000001</v>
      </c>
      <c r="O78" s="290"/>
      <c r="P78" s="19">
        <v>216.37700000000001</v>
      </c>
      <c r="R78" s="18">
        <v>58.011000000000003</v>
      </c>
      <c r="T78" s="18">
        <v>57.156999999999996</v>
      </c>
      <c r="V78" s="18">
        <v>51.15</v>
      </c>
      <c r="X78" s="18">
        <v>49.572000000000003</v>
      </c>
      <c r="Y78" s="209"/>
      <c r="Z78" s="19">
        <v>215.89000000000001</v>
      </c>
      <c r="AB78" s="18">
        <v>55.155999999999999</v>
      </c>
      <c r="AC78" s="18"/>
      <c r="AD78" s="18">
        <v>54.076000000000001</v>
      </c>
      <c r="AF78" s="18">
        <v>54.587000000000003</v>
      </c>
      <c r="AH78" s="18">
        <v>55.338000000000001</v>
      </c>
      <c r="AJ78" s="19">
        <v>219.15700000000001</v>
      </c>
      <c r="AL78" s="18">
        <v>54.917000000000002</v>
      </c>
      <c r="AN78" s="18">
        <v>53.759</v>
      </c>
      <c r="AP78" s="18">
        <v>57.045000000000002</v>
      </c>
      <c r="AR78" s="18">
        <v>56.37</v>
      </c>
      <c r="AT78" s="19">
        <f t="shared" si="7"/>
        <v>222.09100000000001</v>
      </c>
    </row>
    <row r="79" spans="1:46" s="70" customFormat="1" ht="12.75" customHeight="1" x14ac:dyDescent="0.2">
      <c r="A79" s="87" t="s">
        <v>53</v>
      </c>
      <c r="B79" s="19">
        <v>82.207999999999998</v>
      </c>
      <c r="D79" s="19">
        <v>87.558000000000007</v>
      </c>
      <c r="F79" s="19">
        <v>92.569000000000003</v>
      </c>
      <c r="H79" s="18">
        <v>22.233000000000001</v>
      </c>
      <c r="I79" s="290"/>
      <c r="J79" s="18">
        <v>22.865000000000002</v>
      </c>
      <c r="K79" s="291"/>
      <c r="L79" s="18">
        <v>25.992999999999999</v>
      </c>
      <c r="M79" s="290"/>
      <c r="N79" s="18">
        <v>31.119</v>
      </c>
      <c r="O79" s="290"/>
      <c r="P79" s="19">
        <v>102.21</v>
      </c>
      <c r="R79" s="18">
        <v>27.064999999999998</v>
      </c>
      <c r="S79" s="290"/>
      <c r="T79" s="18">
        <v>25.124000000000002</v>
      </c>
      <c r="U79" s="290"/>
      <c r="V79" s="18">
        <v>23.187999999999999</v>
      </c>
      <c r="W79" s="290"/>
      <c r="X79" s="18">
        <v>25.221</v>
      </c>
      <c r="Y79" s="209"/>
      <c r="Z79" s="19">
        <v>100.598</v>
      </c>
      <c r="AB79" s="18">
        <v>24.321999999999999</v>
      </c>
      <c r="AC79" s="18"/>
      <c r="AD79" s="18">
        <v>26.699000000000002</v>
      </c>
      <c r="AF79" s="18">
        <v>28.978000000000002</v>
      </c>
      <c r="AG79" s="290"/>
      <c r="AH79" s="18">
        <v>28.548999999999999</v>
      </c>
      <c r="AJ79" s="19">
        <v>108.548</v>
      </c>
      <c r="AL79" s="18">
        <v>28.05</v>
      </c>
      <c r="AN79" s="18">
        <v>25.957000000000001</v>
      </c>
      <c r="AP79" s="18">
        <v>27.263000000000002</v>
      </c>
      <c r="AR79" s="18">
        <v>27.169</v>
      </c>
      <c r="AT79" s="19">
        <f t="shared" si="7"/>
        <v>108.43900000000001</v>
      </c>
    </row>
    <row r="80" spans="1:46" s="70" customFormat="1" ht="12.75" customHeight="1" x14ac:dyDescent="0.2">
      <c r="A80" s="87" t="s">
        <v>54</v>
      </c>
      <c r="B80" s="19">
        <v>0</v>
      </c>
      <c r="D80" s="19">
        <v>0</v>
      </c>
      <c r="F80" s="19">
        <v>0</v>
      </c>
      <c r="H80" s="43">
        <v>0</v>
      </c>
      <c r="J80" s="43">
        <v>0</v>
      </c>
      <c r="L80" s="43">
        <v>0</v>
      </c>
      <c r="N80" s="43">
        <v>0</v>
      </c>
      <c r="O80" s="209"/>
      <c r="P80" s="19">
        <v>0</v>
      </c>
      <c r="R80" s="43">
        <v>0</v>
      </c>
      <c r="T80" s="43">
        <v>0</v>
      </c>
      <c r="V80" s="43">
        <v>0</v>
      </c>
      <c r="X80" s="43">
        <v>0</v>
      </c>
      <c r="Y80" s="209"/>
      <c r="Z80" s="19">
        <v>0</v>
      </c>
      <c r="AB80" s="43">
        <v>0</v>
      </c>
      <c r="AC80" s="43"/>
      <c r="AD80" s="43">
        <v>0</v>
      </c>
      <c r="AF80" s="43">
        <v>0</v>
      </c>
      <c r="AH80" s="43">
        <v>0</v>
      </c>
      <c r="AJ80" s="19">
        <v>0</v>
      </c>
      <c r="AL80" s="43">
        <v>0</v>
      </c>
      <c r="AN80" s="43">
        <v>0</v>
      </c>
      <c r="AP80" s="43">
        <v>0</v>
      </c>
      <c r="AR80" s="43">
        <v>0</v>
      </c>
      <c r="AT80" s="19">
        <f t="shared" si="7"/>
        <v>0</v>
      </c>
    </row>
    <row r="81" spans="1:46" s="70" customFormat="1" ht="12.75" customHeight="1" x14ac:dyDescent="0.2">
      <c r="A81" s="87" t="s">
        <v>55</v>
      </c>
      <c r="B81" s="19">
        <v>0</v>
      </c>
      <c r="D81" s="19">
        <v>0</v>
      </c>
      <c r="F81" s="19">
        <v>0</v>
      </c>
      <c r="H81" s="43">
        <v>0</v>
      </c>
      <c r="J81" s="43">
        <v>0</v>
      </c>
      <c r="L81" s="43">
        <v>0</v>
      </c>
      <c r="N81" s="43">
        <v>0</v>
      </c>
      <c r="O81" s="209"/>
      <c r="P81" s="19">
        <v>0</v>
      </c>
      <c r="R81" s="43">
        <v>0</v>
      </c>
      <c r="T81" s="43">
        <v>0</v>
      </c>
      <c r="V81" s="43">
        <v>0</v>
      </c>
      <c r="X81" s="43">
        <v>0</v>
      </c>
      <c r="Y81" s="209"/>
      <c r="Z81" s="19">
        <v>0</v>
      </c>
      <c r="AB81" s="43">
        <v>0</v>
      </c>
      <c r="AC81" s="43"/>
      <c r="AD81" s="43">
        <v>0</v>
      </c>
      <c r="AF81" s="43">
        <v>0</v>
      </c>
      <c r="AH81" s="43">
        <v>0</v>
      </c>
      <c r="AJ81" s="19">
        <v>0</v>
      </c>
      <c r="AL81" s="43">
        <v>0</v>
      </c>
      <c r="AN81" s="43">
        <v>0</v>
      </c>
      <c r="AP81" s="43">
        <v>0</v>
      </c>
      <c r="AR81" s="43">
        <v>0</v>
      </c>
      <c r="AT81" s="19">
        <f t="shared" si="7"/>
        <v>0</v>
      </c>
    </row>
    <row r="82" spans="1:46" s="70" customFormat="1" ht="12.75" customHeight="1" x14ac:dyDescent="0.2">
      <c r="A82" s="98" t="s">
        <v>56</v>
      </c>
      <c r="B82" s="45">
        <v>629.33200000000011</v>
      </c>
      <c r="D82" s="45">
        <v>664.024</v>
      </c>
      <c r="F82" s="45">
        <v>665.33200000000011</v>
      </c>
      <c r="H82" s="44">
        <v>156.69900000000001</v>
      </c>
      <c r="I82" s="70">
        <v>0</v>
      </c>
      <c r="J82" s="44">
        <v>161.52400000000003</v>
      </c>
      <c r="K82" s="70">
        <v>0</v>
      </c>
      <c r="L82" s="44">
        <v>171.11199999999999</v>
      </c>
      <c r="M82" s="70">
        <v>0</v>
      </c>
      <c r="N82" s="44">
        <v>183.36699999999999</v>
      </c>
      <c r="O82" s="209">
        <v>0</v>
      </c>
      <c r="P82" s="45">
        <v>672.702</v>
      </c>
      <c r="R82" s="44">
        <v>171.35900000000001</v>
      </c>
      <c r="S82" s="70">
        <v>0</v>
      </c>
      <c r="T82" s="44">
        <v>162.60099999999997</v>
      </c>
      <c r="U82" s="70">
        <v>0</v>
      </c>
      <c r="V82" s="44">
        <v>158.61599999999999</v>
      </c>
      <c r="X82" s="44">
        <v>156.517</v>
      </c>
      <c r="Y82" s="209"/>
      <c r="Z82" s="45">
        <v>649.09299999999996</v>
      </c>
      <c r="AB82" s="44">
        <v>157.625</v>
      </c>
      <c r="AC82" s="18"/>
      <c r="AD82" s="44">
        <v>164.17500000000001</v>
      </c>
      <c r="AF82" s="44">
        <f>SUM(AF77:AF81)</f>
        <v>175.24400000000003</v>
      </c>
      <c r="AH82" s="44">
        <v>183.46700000000001</v>
      </c>
      <c r="AJ82" s="45">
        <v>680.51100000000008</v>
      </c>
      <c r="AL82" s="44">
        <f t="shared" ref="AL82:AN82" si="8">SUM(AL77:AL81)</f>
        <v>170.036</v>
      </c>
      <c r="AN82" s="44">
        <f t="shared" si="8"/>
        <v>163.363</v>
      </c>
      <c r="AP82" s="44">
        <f t="shared" ref="AP82:AR82" si="9">SUM(AP77:AP81)</f>
        <v>174.11300000000003</v>
      </c>
      <c r="AR82" s="44">
        <f t="shared" si="9"/>
        <v>180.59100000000001</v>
      </c>
      <c r="AT82" s="45">
        <f>SUM(AT77:AT81)</f>
        <v>688.10299999999995</v>
      </c>
    </row>
    <row r="83" spans="1:46" s="70" customFormat="1" ht="12.75" customHeight="1" x14ac:dyDescent="0.2">
      <c r="A83" s="98" t="s">
        <v>57</v>
      </c>
      <c r="B83" s="19">
        <v>206.59499999999991</v>
      </c>
      <c r="D83" s="19">
        <v>246.76900000000023</v>
      </c>
      <c r="F83" s="19">
        <v>286.26999999999987</v>
      </c>
      <c r="H83" s="20">
        <v>82.29299999999995</v>
      </c>
      <c r="I83" s="70">
        <v>0</v>
      </c>
      <c r="J83" s="20">
        <v>80.106000000000023</v>
      </c>
      <c r="K83" s="70">
        <v>0</v>
      </c>
      <c r="L83" s="20">
        <v>81.371000000000009</v>
      </c>
      <c r="M83" s="70">
        <v>0</v>
      </c>
      <c r="N83" s="20">
        <v>96.518000000000001</v>
      </c>
      <c r="O83" s="209">
        <v>0</v>
      </c>
      <c r="P83" s="19">
        <v>340.2879999999999</v>
      </c>
      <c r="R83" s="20">
        <v>69.812999999999988</v>
      </c>
      <c r="S83" s="70">
        <v>0</v>
      </c>
      <c r="T83" s="20">
        <v>73.771000000000043</v>
      </c>
      <c r="U83" s="70">
        <v>0</v>
      </c>
      <c r="V83" s="20">
        <v>73.17900000000003</v>
      </c>
      <c r="X83" s="20">
        <v>87.563999999999965</v>
      </c>
      <c r="Y83" s="209"/>
      <c r="Z83" s="19">
        <v>304.32699999999988</v>
      </c>
      <c r="AB83" s="20">
        <v>62.093000000000018</v>
      </c>
      <c r="AC83" s="18"/>
      <c r="AD83" s="20">
        <v>38.302999999999997</v>
      </c>
      <c r="AF83" s="20">
        <f>AF75-AF82</f>
        <v>40.722999999999985</v>
      </c>
      <c r="AH83" s="20">
        <v>31.609999999999957</v>
      </c>
      <c r="AJ83" s="19">
        <v>172.7289999999997</v>
      </c>
      <c r="AL83" s="20">
        <f t="shared" ref="AL83:AN83" si="10">AL75-AL82</f>
        <v>44.258999999999986</v>
      </c>
      <c r="AN83" s="20">
        <f t="shared" si="10"/>
        <v>45.008000000000038</v>
      </c>
      <c r="AP83" s="20">
        <f t="shared" ref="AP83:AT83" si="11">AP75-AP82</f>
        <v>44.942999999999955</v>
      </c>
      <c r="AR83" s="20">
        <f t="shared" si="11"/>
        <v>54.216000000000008</v>
      </c>
      <c r="AT83" s="19">
        <f t="shared" si="11"/>
        <v>188.42500000000007</v>
      </c>
    </row>
    <row r="84" spans="1:46" s="70" customFormat="1" ht="12.75" customHeight="1" x14ac:dyDescent="0.2">
      <c r="A84" s="98" t="s">
        <v>58</v>
      </c>
      <c r="B84" s="40">
        <v>-7.4589999999999996</v>
      </c>
      <c r="D84" s="40">
        <v>-6.5990000000000002</v>
      </c>
      <c r="F84" s="40">
        <v>-6.8070000000000004</v>
      </c>
      <c r="H84" s="30">
        <v>-1.7529999999999999</v>
      </c>
      <c r="J84" s="30">
        <v>-2.6920000000000002</v>
      </c>
      <c r="L84" s="30">
        <v>-2.278</v>
      </c>
      <c r="N84" s="30">
        <v>-3.74</v>
      </c>
      <c r="O84" s="209"/>
      <c r="P84" s="40">
        <v>-10.464</v>
      </c>
      <c r="R84" s="30">
        <v>-3.2240000000000002</v>
      </c>
      <c r="T84" s="30">
        <v>-3.601</v>
      </c>
      <c r="V84" s="30">
        <v>-3.6680000000000001</v>
      </c>
      <c r="X84" s="30">
        <v>-4.5979999999999999</v>
      </c>
      <c r="Y84" s="209"/>
      <c r="Z84" s="40">
        <v>-15.091000000000001</v>
      </c>
      <c r="AB84" s="30">
        <v>-3.8940000000000001</v>
      </c>
      <c r="AC84" s="18"/>
      <c r="AD84" s="30">
        <v>-5.327</v>
      </c>
      <c r="AF84" s="30">
        <v>-8.3000000000000007</v>
      </c>
      <c r="AH84" s="30">
        <v>-10.298</v>
      </c>
      <c r="AJ84" s="40">
        <v>-27.819000000000003</v>
      </c>
      <c r="AL84" s="30">
        <v>-11.064</v>
      </c>
      <c r="AN84" s="30">
        <v>-7.4169999999999998</v>
      </c>
      <c r="AP84" s="30">
        <v>-10.557</v>
      </c>
      <c r="AR84" s="30">
        <v>-12.114000000000001</v>
      </c>
      <c r="AT84" s="40">
        <f t="shared" si="7"/>
        <v>-41.152000000000001</v>
      </c>
    </row>
    <row r="85" spans="1:46" s="70" customFormat="1" ht="12.75" customHeight="1" x14ac:dyDescent="0.2">
      <c r="A85" s="98" t="s">
        <v>59</v>
      </c>
      <c r="B85" s="19">
        <v>199.13599999999991</v>
      </c>
      <c r="D85" s="19">
        <v>240.17000000000024</v>
      </c>
      <c r="F85" s="19">
        <v>279.46299999999985</v>
      </c>
      <c r="H85" s="18">
        <v>80.539999999999949</v>
      </c>
      <c r="J85" s="18">
        <v>77.414000000000016</v>
      </c>
      <c r="L85" s="18">
        <v>79.093000000000004</v>
      </c>
      <c r="N85" s="18">
        <v>92.778000000000006</v>
      </c>
      <c r="O85" s="209"/>
      <c r="P85" s="19">
        <v>329.8239999999999</v>
      </c>
      <c r="R85" s="18">
        <v>66.588999999999984</v>
      </c>
      <c r="T85" s="18">
        <v>70.170000000000044</v>
      </c>
      <c r="V85" s="18">
        <v>69.511000000000024</v>
      </c>
      <c r="X85" s="18">
        <v>82.965999999999966</v>
      </c>
      <c r="Y85" s="209"/>
      <c r="Z85" s="19">
        <v>289.23599999999988</v>
      </c>
      <c r="AB85" s="18">
        <v>58.199000000000019</v>
      </c>
      <c r="AC85" s="18"/>
      <c r="AD85" s="18">
        <v>32.975999999999999</v>
      </c>
      <c r="AF85" s="18">
        <f>SUM(AF83:AF84)</f>
        <v>32.422999999999988</v>
      </c>
      <c r="AH85" s="18">
        <v>21.311999999999955</v>
      </c>
      <c r="AJ85" s="19">
        <v>144.90999999999968</v>
      </c>
      <c r="AL85" s="18">
        <f>SUM(AL83:AL84)</f>
        <v>33.194999999999986</v>
      </c>
      <c r="AN85" s="18">
        <f>SUM(AN83:AN84)</f>
        <v>37.591000000000037</v>
      </c>
      <c r="AP85" s="18">
        <f>SUM(AP83:AP84)</f>
        <v>34.385999999999953</v>
      </c>
      <c r="AR85" s="18">
        <f>SUM(AR83:AR84)</f>
        <v>42.102000000000004</v>
      </c>
      <c r="AT85" s="19">
        <f>SUM(AT83:AT84)</f>
        <v>147.27300000000008</v>
      </c>
    </row>
    <row r="86" spans="1:46" s="70" customFormat="1" ht="12.75" customHeight="1" x14ac:dyDescent="0.2">
      <c r="A86" s="98" t="s">
        <v>60</v>
      </c>
      <c r="B86" s="19">
        <v>46.97</v>
      </c>
      <c r="D86" s="19">
        <v>57.307000000000002</v>
      </c>
      <c r="F86" s="19">
        <v>60.299000000000007</v>
      </c>
      <c r="H86" s="20">
        <v>20.318999999999999</v>
      </c>
      <c r="J86" s="20">
        <v>19.719000000000001</v>
      </c>
      <c r="L86" s="20">
        <v>15.355</v>
      </c>
      <c r="N86" s="20">
        <v>14.053000000000001</v>
      </c>
      <c r="O86" s="209"/>
      <c r="P86" s="19">
        <v>69.445999999999998</v>
      </c>
      <c r="R86" s="20">
        <v>7.609</v>
      </c>
      <c r="T86" s="20">
        <v>8.7520000000000007</v>
      </c>
      <c r="V86" s="20">
        <v>7.8129999999999997</v>
      </c>
      <c r="X86" s="20">
        <v>5.8819999999999997</v>
      </c>
      <c r="Y86" s="209"/>
      <c r="Z86" s="19">
        <v>30.055999999999997</v>
      </c>
      <c r="AB86" s="20">
        <v>-0.58299999999999996</v>
      </c>
      <c r="AC86" s="18"/>
      <c r="AD86" s="20">
        <v>6.8120000000000003</v>
      </c>
      <c r="AF86" s="20">
        <v>2.4249999999999998</v>
      </c>
      <c r="AH86" s="20">
        <v>-1.5720000000000001</v>
      </c>
      <c r="AJ86" s="19">
        <v>7.0819999999999999</v>
      </c>
      <c r="AL86" s="20">
        <v>2.4900000000000002</v>
      </c>
      <c r="AN86" s="20">
        <v>2.835</v>
      </c>
      <c r="AP86" s="20">
        <v>1.821</v>
      </c>
      <c r="AR86" s="20">
        <v>2.5659999999999998</v>
      </c>
      <c r="AT86" s="19">
        <f t="shared" si="7"/>
        <v>9.7119999999999997</v>
      </c>
    </row>
    <row r="87" spans="1:46" s="70" customFormat="1" ht="12.75" customHeight="1" thickBot="1" x14ac:dyDescent="0.25">
      <c r="A87" s="215" t="s">
        <v>61</v>
      </c>
      <c r="B87" s="46">
        <v>152.16599999999991</v>
      </c>
      <c r="D87" s="46">
        <v>182.86300000000023</v>
      </c>
      <c r="F87" s="46">
        <v>219.16399999999985</v>
      </c>
      <c r="H87" s="33">
        <v>60.220999999999947</v>
      </c>
      <c r="I87" s="20"/>
      <c r="J87" s="33">
        <v>57.695000000000014</v>
      </c>
      <c r="K87" s="20"/>
      <c r="L87" s="33">
        <v>63.738</v>
      </c>
      <c r="M87" s="20"/>
      <c r="N87" s="33">
        <v>78.725000000000009</v>
      </c>
      <c r="O87" s="63"/>
      <c r="P87" s="46">
        <v>260.37799999999993</v>
      </c>
      <c r="R87" s="33">
        <v>58.979999999999983</v>
      </c>
      <c r="S87" s="20"/>
      <c r="T87" s="33">
        <v>61.418000000000042</v>
      </c>
      <c r="U87" s="20"/>
      <c r="V87" s="33">
        <v>61.698000000000022</v>
      </c>
      <c r="W87" s="20"/>
      <c r="X87" s="33">
        <v>77.083999999999961</v>
      </c>
      <c r="Y87" s="63"/>
      <c r="Z87" s="46">
        <v>259.17999999999989</v>
      </c>
      <c r="AB87" s="33">
        <v>58.782000000000018</v>
      </c>
      <c r="AC87" s="21"/>
      <c r="AD87" s="33">
        <v>26.163999999999998</v>
      </c>
      <c r="AF87" s="33">
        <f>+AF85-AF86</f>
        <v>29.997999999999987</v>
      </c>
      <c r="AG87" s="20"/>
      <c r="AH87" s="33">
        <v>22.883999999999954</v>
      </c>
      <c r="AJ87" s="46">
        <v>137.82799999999969</v>
      </c>
      <c r="AL87" s="33">
        <f>+AL85-AL86</f>
        <v>30.704999999999984</v>
      </c>
      <c r="AN87" s="33">
        <f>+AN85-AN86</f>
        <v>34.756000000000036</v>
      </c>
      <c r="AP87" s="33">
        <f>+AP85-AP86</f>
        <v>32.564999999999955</v>
      </c>
      <c r="AR87" s="33">
        <f>+AR85-AR86</f>
        <v>39.536000000000001</v>
      </c>
      <c r="AT87" s="46">
        <f>+AT85-AT86</f>
        <v>137.56100000000009</v>
      </c>
    </row>
    <row r="88" spans="1:46" s="70" customFormat="1" ht="12.75" customHeight="1" thickTop="1" x14ac:dyDescent="0.35">
      <c r="A88" s="98"/>
      <c r="B88" s="48"/>
      <c r="D88" s="48"/>
      <c r="F88" s="48"/>
      <c r="H88" s="47"/>
      <c r="J88" s="47"/>
      <c r="L88" s="47"/>
      <c r="N88" s="47"/>
      <c r="P88" s="48"/>
      <c r="R88" s="47"/>
      <c r="T88" s="47"/>
      <c r="V88" s="47"/>
      <c r="X88" s="47"/>
      <c r="Z88" s="48"/>
      <c r="AB88" s="47"/>
      <c r="AC88" s="240"/>
      <c r="AD88" s="47"/>
      <c r="AF88" s="47"/>
      <c r="AH88" s="47"/>
      <c r="AJ88" s="48"/>
      <c r="AL88" s="47"/>
      <c r="AN88" s="47"/>
      <c r="AP88" s="47"/>
      <c r="AR88" s="47"/>
      <c r="AT88" s="48"/>
    </row>
    <row r="89" spans="1:46" s="70" customFormat="1" ht="12.75" customHeight="1" x14ac:dyDescent="0.2">
      <c r="A89" s="84" t="s">
        <v>62</v>
      </c>
      <c r="B89" s="51">
        <v>1.29</v>
      </c>
      <c r="C89" s="72"/>
      <c r="D89" s="51">
        <v>1.54</v>
      </c>
      <c r="E89" s="72"/>
      <c r="F89" s="51">
        <v>1.83</v>
      </c>
      <c r="G89" s="72"/>
      <c r="H89" s="49">
        <v>0.51</v>
      </c>
      <c r="I89" s="72"/>
      <c r="J89" s="49">
        <v>0.48</v>
      </c>
      <c r="K89" s="72"/>
      <c r="L89" s="49">
        <v>0.54</v>
      </c>
      <c r="M89" s="72"/>
      <c r="N89" s="49">
        <v>0.68</v>
      </c>
      <c r="O89" s="72"/>
      <c r="P89" s="51">
        <v>2.2000000000000002</v>
      </c>
      <c r="Q89" s="72"/>
      <c r="R89" s="49">
        <v>0.51</v>
      </c>
      <c r="S89" s="72"/>
      <c r="T89" s="49">
        <v>0.53</v>
      </c>
      <c r="U89" s="72"/>
      <c r="V89" s="49">
        <v>0.54</v>
      </c>
      <c r="W89" s="72"/>
      <c r="X89" s="49">
        <v>0.68</v>
      </c>
      <c r="Y89" s="72"/>
      <c r="Z89" s="51">
        <v>2.2599999999999998</v>
      </c>
      <c r="AA89" s="72"/>
      <c r="AB89" s="49">
        <v>0.51</v>
      </c>
      <c r="AC89" s="49"/>
      <c r="AD89" s="49">
        <v>0.23</v>
      </c>
      <c r="AF89" s="49">
        <f>ROUND(AF87/AF91,2)</f>
        <v>0.26</v>
      </c>
      <c r="AG89" s="72"/>
      <c r="AH89" s="49">
        <v>0.2</v>
      </c>
      <c r="AJ89" s="51">
        <v>1.2</v>
      </c>
      <c r="AL89" s="49">
        <f>ROUND(AL87/AL91,2)</f>
        <v>0.27</v>
      </c>
      <c r="AN89" s="49">
        <f>ROUND(AN87/AN91,2)</f>
        <v>0.3</v>
      </c>
      <c r="AP89" s="49">
        <f>ROUND(AP87/AP91,2)</f>
        <v>0.28000000000000003</v>
      </c>
      <c r="AR89" s="49">
        <f>ROUND(AR87/AR91,2)</f>
        <v>0.34</v>
      </c>
      <c r="AT89" s="51">
        <f>ROUND(AT87/AT91,2)</f>
        <v>1.19</v>
      </c>
    </row>
    <row r="90" spans="1:46" s="70" customFormat="1" ht="12.75" customHeight="1" x14ac:dyDescent="0.2">
      <c r="A90" s="84" t="s">
        <v>63</v>
      </c>
      <c r="B90" s="51">
        <v>1.26</v>
      </c>
      <c r="C90" s="72"/>
      <c r="D90" s="51">
        <v>1.51</v>
      </c>
      <c r="E90" s="72"/>
      <c r="F90" s="51">
        <v>1.81</v>
      </c>
      <c r="G90" s="72"/>
      <c r="H90" s="49">
        <v>0.5</v>
      </c>
      <c r="I90" s="72"/>
      <c r="J90" s="49">
        <v>0.48</v>
      </c>
      <c r="K90" s="72"/>
      <c r="L90" s="49">
        <v>0.53</v>
      </c>
      <c r="M90" s="72"/>
      <c r="N90" s="49">
        <v>0.67</v>
      </c>
      <c r="O90" s="72"/>
      <c r="P90" s="51">
        <v>2.17</v>
      </c>
      <c r="Q90" s="72"/>
      <c r="R90" s="49">
        <v>0.5</v>
      </c>
      <c r="S90" s="72"/>
      <c r="T90" s="49">
        <v>0.53</v>
      </c>
      <c r="U90" s="72"/>
      <c r="V90" s="49">
        <v>0.53</v>
      </c>
      <c r="W90" s="72"/>
      <c r="X90" s="49">
        <v>0.67</v>
      </c>
      <c r="Y90" s="72"/>
      <c r="Z90" s="51">
        <v>2.23</v>
      </c>
      <c r="AA90" s="72"/>
      <c r="AB90" s="49">
        <v>0.51</v>
      </c>
      <c r="AC90" s="49"/>
      <c r="AD90" s="49">
        <v>0.23</v>
      </c>
      <c r="AF90" s="49">
        <f>ROUND(AF87/AF92,2)</f>
        <v>0.26</v>
      </c>
      <c r="AG90" s="72"/>
      <c r="AH90" s="49">
        <v>0.2</v>
      </c>
      <c r="AJ90" s="51">
        <v>1.19</v>
      </c>
      <c r="AL90" s="49">
        <f>ROUND(AL87/AL92,2)</f>
        <v>0.26</v>
      </c>
      <c r="AM90" s="338"/>
      <c r="AN90" s="49">
        <f>ROUND(AN87/AN92,2)</f>
        <v>0.3</v>
      </c>
      <c r="AO90" s="338"/>
      <c r="AP90" s="49">
        <f>ROUND(AP87/AP92,2)</f>
        <v>0.28000000000000003</v>
      </c>
      <c r="AR90" s="49">
        <f>ROUND(AR87/AR92,2)</f>
        <v>0.34</v>
      </c>
      <c r="AT90" s="51">
        <f>ROUND(AT87/AT92,2)</f>
        <v>1.17</v>
      </c>
    </row>
    <row r="91" spans="1:46" s="70" customFormat="1" ht="12.75" customHeight="1" x14ac:dyDescent="0.2">
      <c r="A91" s="289" t="s">
        <v>64</v>
      </c>
      <c r="B91" s="19">
        <v>117.57899999999999</v>
      </c>
      <c r="C91" s="72"/>
      <c r="D91" s="19">
        <v>118.705</v>
      </c>
      <c r="E91" s="72"/>
      <c r="F91" s="19">
        <v>119.473</v>
      </c>
      <c r="G91" s="72"/>
      <c r="H91" s="18">
        <v>118.93300000000001</v>
      </c>
      <c r="I91" s="72"/>
      <c r="J91" s="18">
        <v>118.97799999999999</v>
      </c>
      <c r="K91" s="72"/>
      <c r="L91" s="18">
        <v>118.328</v>
      </c>
      <c r="M91" s="72"/>
      <c r="N91" s="18">
        <v>116.173</v>
      </c>
      <c r="O91" s="72"/>
      <c r="P91" s="19">
        <v>118.09399999999999</v>
      </c>
      <c r="Q91" s="72"/>
      <c r="R91" s="18">
        <v>115.34099999999999</v>
      </c>
      <c r="S91" s="72"/>
      <c r="T91" s="18">
        <v>114.944</v>
      </c>
      <c r="U91" s="72"/>
      <c r="V91" s="18">
        <v>114.764</v>
      </c>
      <c r="W91" s="72"/>
      <c r="X91" s="18">
        <v>113.99</v>
      </c>
      <c r="Y91" s="72"/>
      <c r="Z91" s="19">
        <v>114.77500000000001</v>
      </c>
      <c r="AA91" s="72"/>
      <c r="AB91" s="18">
        <v>114.151</v>
      </c>
      <c r="AC91" s="18"/>
      <c r="AD91" s="18">
        <v>114.563</v>
      </c>
      <c r="AF91" s="18">
        <v>114.795</v>
      </c>
      <c r="AG91" s="72"/>
      <c r="AH91" s="18">
        <v>114.958</v>
      </c>
      <c r="AJ91" s="19">
        <v>114.61199999999999</v>
      </c>
      <c r="AL91" s="18">
        <v>115.29</v>
      </c>
      <c r="AN91" s="18">
        <v>115.709</v>
      </c>
      <c r="AP91" s="18">
        <v>115.61499999999999</v>
      </c>
      <c r="AR91" s="18">
        <v>115.483</v>
      </c>
      <c r="AT91" s="19">
        <v>115.523</v>
      </c>
    </row>
    <row r="92" spans="1:46" s="70" customFormat="1" ht="12.75" customHeight="1" x14ac:dyDescent="0.2">
      <c r="A92" s="289" t="s">
        <v>65</v>
      </c>
      <c r="B92" s="19">
        <v>120.974</v>
      </c>
      <c r="C92" s="72"/>
      <c r="D92" s="19">
        <v>120.998</v>
      </c>
      <c r="E92" s="72"/>
      <c r="F92" s="19">
        <v>121.24</v>
      </c>
      <c r="G92" s="72"/>
      <c r="H92" s="18">
        <v>121.1</v>
      </c>
      <c r="I92" s="72"/>
      <c r="J92" s="18">
        <v>120.69799999999999</v>
      </c>
      <c r="K92" s="72"/>
      <c r="L92" s="18">
        <v>119.901</v>
      </c>
      <c r="M92" s="72"/>
      <c r="N92" s="18">
        <v>118.27500000000001</v>
      </c>
      <c r="O92" s="72"/>
      <c r="P92" s="19">
        <v>119.98399999999999</v>
      </c>
      <c r="Q92" s="72"/>
      <c r="R92" s="18">
        <v>117.027</v>
      </c>
      <c r="S92" s="72"/>
      <c r="T92" s="18">
        <v>115.922</v>
      </c>
      <c r="U92" s="72"/>
      <c r="V92" s="18">
        <v>116.02500000000001</v>
      </c>
      <c r="W92" s="72"/>
      <c r="X92" s="18">
        <v>115.02500000000001</v>
      </c>
      <c r="Y92" s="72"/>
      <c r="Z92" s="19">
        <v>116.012</v>
      </c>
      <c r="AA92" s="72"/>
      <c r="AB92" s="18">
        <v>115.239</v>
      </c>
      <c r="AC92" s="18"/>
      <c r="AD92" s="18">
        <v>114.991</v>
      </c>
      <c r="AF92" s="18">
        <v>115.69799999999999</v>
      </c>
      <c r="AG92" s="72"/>
      <c r="AH92" s="18">
        <v>116.48</v>
      </c>
      <c r="AJ92" s="19">
        <v>115.59699999999999</v>
      </c>
      <c r="AL92" s="18">
        <v>117.02500000000001</v>
      </c>
      <c r="AN92" s="18">
        <v>117.446</v>
      </c>
      <c r="AP92" s="18">
        <v>117.577</v>
      </c>
      <c r="AR92" s="18">
        <v>117.38</v>
      </c>
      <c r="AT92" s="19">
        <v>117.35599999999999</v>
      </c>
    </row>
    <row r="93" spans="1:46" s="70" customFormat="1" ht="12.75" customHeight="1" x14ac:dyDescent="0.2">
      <c r="A93" s="98"/>
      <c r="B93" s="99"/>
      <c r="D93" s="99"/>
      <c r="F93" s="99"/>
      <c r="H93" s="72"/>
      <c r="J93" s="72"/>
      <c r="L93" s="72"/>
      <c r="N93" s="72"/>
      <c r="P93" s="99"/>
      <c r="R93" s="72"/>
      <c r="T93" s="72"/>
      <c r="V93" s="72"/>
      <c r="X93" s="72"/>
      <c r="Z93" s="99"/>
      <c r="AB93" s="72"/>
      <c r="AC93" s="72"/>
      <c r="AD93" s="72"/>
      <c r="AF93" s="72"/>
      <c r="AH93" s="72"/>
      <c r="AJ93" s="99"/>
      <c r="AL93" s="72"/>
      <c r="AN93" s="72"/>
      <c r="AP93" s="72"/>
      <c r="AR93" s="72"/>
      <c r="AT93" s="99"/>
    </row>
    <row r="94" spans="1:46" s="70" customFormat="1" ht="12.75" customHeight="1" x14ac:dyDescent="0.2">
      <c r="A94" s="98"/>
      <c r="B94" s="99"/>
      <c r="D94" s="99"/>
      <c r="F94" s="99"/>
      <c r="H94" s="72"/>
      <c r="J94" s="72"/>
      <c r="L94" s="72"/>
      <c r="N94" s="72"/>
      <c r="P94" s="99"/>
      <c r="R94" s="72"/>
      <c r="T94" s="72"/>
      <c r="V94" s="72"/>
      <c r="X94" s="72"/>
      <c r="Z94" s="99"/>
      <c r="AB94" s="72"/>
      <c r="AC94" s="72"/>
      <c r="AD94" s="72"/>
      <c r="AF94" s="72"/>
      <c r="AH94" s="72"/>
      <c r="AJ94" s="99"/>
      <c r="AL94" s="72"/>
      <c r="AN94" s="72"/>
      <c r="AP94" s="72"/>
      <c r="AR94" s="72"/>
      <c r="AT94" s="99"/>
    </row>
    <row r="95" spans="1:46" s="70" customFormat="1" ht="12.75" customHeight="1" x14ac:dyDescent="0.2">
      <c r="A95" s="98"/>
      <c r="B95" s="99"/>
      <c r="D95" s="99"/>
      <c r="F95" s="99"/>
      <c r="P95" s="99"/>
      <c r="Z95" s="99"/>
      <c r="AJ95" s="99"/>
      <c r="AT95" s="99"/>
    </row>
    <row r="96" spans="1:46" s="70" customFormat="1" ht="12.75" customHeight="1" x14ac:dyDescent="0.2">
      <c r="A96" s="287" t="s">
        <v>73</v>
      </c>
      <c r="B96" s="286">
        <v>0.71473936668219962</v>
      </c>
      <c r="D96" s="286">
        <v>0.72390642237418978</v>
      </c>
      <c r="F96" s="286">
        <v>0.73393460930944265</v>
      </c>
      <c r="H96" s="101">
        <v>0.73552973763176122</v>
      </c>
      <c r="J96" s="101">
        <v>0.73510800121691522</v>
      </c>
      <c r="L96" s="101">
        <v>0.75002227938948529</v>
      </c>
      <c r="M96" s="101"/>
      <c r="N96" s="101">
        <v>0.76064594504249139</v>
      </c>
      <c r="P96" s="286">
        <v>0.74582393374838762</v>
      </c>
      <c r="R96" s="101">
        <v>0.73787655348390369</v>
      </c>
      <c r="T96" s="101">
        <v>0.74978747161001358</v>
      </c>
      <c r="V96" s="101">
        <v>0.76273696195117457</v>
      </c>
      <c r="W96" s="101"/>
      <c r="X96" s="101">
        <v>0.77952758420255874</v>
      </c>
      <c r="Z96" s="286">
        <v>0.75721679820127052</v>
      </c>
      <c r="AA96" s="285"/>
      <c r="AB96" s="101">
        <v>0.7537133722565641</v>
      </c>
      <c r="AC96" s="101"/>
      <c r="AD96" s="101">
        <v>0.73980781175782828</v>
      </c>
      <c r="AF96" s="101">
        <f>AF75/AF68</f>
        <v>0.74554932251661343</v>
      </c>
      <c r="AG96" s="101"/>
      <c r="AH96" s="101">
        <v>0.7438970400038738</v>
      </c>
      <c r="AJ96" s="286">
        <v>0.74583785692682358</v>
      </c>
      <c r="AL96" s="101">
        <f>AL75/AL68</f>
        <v>0.74604600318199699</v>
      </c>
      <c r="AN96" s="101">
        <f>AN75/AN68</f>
        <v>0.74229194942877608</v>
      </c>
      <c r="AP96" s="101">
        <f>AP75/AP68</f>
        <v>0.75038708705005408</v>
      </c>
      <c r="AR96" s="101">
        <f>AR75/AR68</f>
        <v>0.76515768686822605</v>
      </c>
      <c r="AT96" s="286">
        <f>AT75/AT68</f>
        <v>0.75125476536573332</v>
      </c>
    </row>
    <row r="97" spans="1:46" s="70" customFormat="1" ht="12.75" customHeight="1" x14ac:dyDescent="0.2">
      <c r="A97" s="288" t="s">
        <v>231</v>
      </c>
      <c r="B97" s="286">
        <f>(B62+B65-B70)/(B62+B65)</f>
        <v>0.96087933801198988</v>
      </c>
      <c r="D97" s="286">
        <f>(D62+D65-D70)/(D62+D65)</f>
        <v>0.95765139468532745</v>
      </c>
      <c r="F97" s="286">
        <f>(F62+F65-F70)/(F62+F65)</f>
        <v>0.94233423562519225</v>
      </c>
      <c r="H97" s="101">
        <f>(H62+H65-H70)/(H62+H65)</f>
        <v>0.93052639200637166</v>
      </c>
      <c r="J97" s="101">
        <f>(J62+J65-J70)/(J62+J65)</f>
        <v>0.92772036817437453</v>
      </c>
      <c r="L97" s="101">
        <f>(L62+L65-L70)/(L62+L65)</f>
        <v>0.93072884148900237</v>
      </c>
      <c r="M97" s="101"/>
      <c r="N97" s="101">
        <f>(N62+N65-N70)/(N62+N65)</f>
        <v>0.93695987082210852</v>
      </c>
      <c r="P97" s="286">
        <f>(P62+P65-P70)/(P62+P65)</f>
        <v>0.93193801744955795</v>
      </c>
      <c r="R97" s="101">
        <f>(R62+R65-R70)/(R62+R65)</f>
        <v>0.89429148933499047</v>
      </c>
      <c r="T97" s="101">
        <f>(T62+T65-T70)/(T62+T65)</f>
        <v>0.90342261560860615</v>
      </c>
      <c r="V97" s="101">
        <f>(V62+V65-V70)/(V62+V65)</f>
        <v>0.90801870001661178</v>
      </c>
      <c r="W97" s="101"/>
      <c r="X97" s="101">
        <f>(X62+X65-X70)/(X62+X65)</f>
        <v>0.91233544023511404</v>
      </c>
      <c r="Z97" s="286">
        <f>(Z62+Z65-Z70)/(Z62+Z65)</f>
        <v>0.90498242003258722</v>
      </c>
      <c r="AA97" s="285"/>
      <c r="AB97" s="101">
        <f>(AB62+AB65-AB70)/(AB62+AB65)</f>
        <v>0.85921257147746233</v>
      </c>
      <c r="AC97" s="101"/>
      <c r="AD97" s="101">
        <f>(AD62+AD65-AD70)/(AD62+AD65)</f>
        <v>0.83267056530214434</v>
      </c>
      <c r="AF97" s="101">
        <f>(AF62+AF65-AF70)/(AF62+AF65)</f>
        <v>0.85455087028595123</v>
      </c>
      <c r="AG97" s="101"/>
      <c r="AH97" s="101">
        <f>(AH62+AH65-AH70)/(AH62+AH65)</f>
        <v>0.84916092969232071</v>
      </c>
      <c r="AJ97" s="286">
        <f>(AJ62+AJ65-AJ70)/(AJ62+AJ65)</f>
        <v>0.84937729286445285</v>
      </c>
      <c r="AL97" s="101">
        <f>(AL62+AL65-AL70)/(AL62+AL65)</f>
        <v>0.84954187969167783</v>
      </c>
      <c r="AN97" s="101">
        <f>(AN62+AN65-AN70)/(AN62+AN65)</f>
        <v>0.85195002297916911</v>
      </c>
      <c r="AP97" s="101">
        <f>(AP62+AP65-AP70)/(AP62+AP65)</f>
        <v>0.86257668711656432</v>
      </c>
      <c r="AR97" s="101">
        <f>(AR62+AR65-AR70)/(AR62+AR65)</f>
        <v>0.87104931489141679</v>
      </c>
      <c r="AT97" s="286">
        <f>(AT62+AT65-AT70)/(AT62+AT65)</f>
        <v>0.85989341211568271</v>
      </c>
    </row>
    <row r="98" spans="1:46" s="70" customFormat="1" ht="12.75" customHeight="1" x14ac:dyDescent="0.2">
      <c r="A98" s="288" t="s">
        <v>232</v>
      </c>
      <c r="B98" s="286">
        <f>(B63-B71)/B63</f>
        <v>0.88469240599410293</v>
      </c>
      <c r="D98" s="286">
        <f>(D63-D71)/D63</f>
        <v>0.88148814832657363</v>
      </c>
      <c r="F98" s="286">
        <f>(F63-F71)/F63</f>
        <v>0.88177652224681913</v>
      </c>
      <c r="H98" s="101">
        <f>(H63-H71)/H63</f>
        <v>0.88837559215243744</v>
      </c>
      <c r="J98" s="101">
        <f>(J63-J71)/J63</f>
        <v>0.87563834970435905</v>
      </c>
      <c r="L98" s="101">
        <f>(L63-L71)/L63</f>
        <v>0.88245621174158972</v>
      </c>
      <c r="M98" s="101"/>
      <c r="N98" s="101">
        <f>(N63-N71)/N63</f>
        <v>0.88322304614327363</v>
      </c>
      <c r="P98" s="286">
        <f>(P63-P71)/P63</f>
        <v>0.88247513972562963</v>
      </c>
      <c r="R98" s="101">
        <f>(R63-R71)/R63</f>
        <v>0.88676178237613534</v>
      </c>
      <c r="T98" s="101">
        <f>(T63-T71)/T63</f>
        <v>0.87964519030486654</v>
      </c>
      <c r="V98" s="101">
        <f>(V63-V71)/V63</f>
        <v>0.88275878706004396</v>
      </c>
      <c r="W98" s="101"/>
      <c r="X98" s="101">
        <f>(X63-X71)/X63</f>
        <v>0.88729799123999398</v>
      </c>
      <c r="Z98" s="286">
        <f>(Z63-Z71)/Z63</f>
        <v>0.88415672413843638</v>
      </c>
      <c r="AA98" s="285"/>
      <c r="AB98" s="101">
        <f>(AB63-AB71)/AB63</f>
        <v>0.88408556324087662</v>
      </c>
      <c r="AC98" s="101"/>
      <c r="AD98" s="101">
        <f>(AD63-AD71)/AD63</f>
        <v>0.87512529182879384</v>
      </c>
      <c r="AF98" s="101">
        <f>(AF63-AF71)/AF63</f>
        <v>0.87588413711306445</v>
      </c>
      <c r="AG98" s="101"/>
      <c r="AH98" s="101">
        <f>(AH63-AH71)/AH63</f>
        <v>0.86621600177726998</v>
      </c>
      <c r="AJ98" s="286">
        <f>(AJ63-AJ71)/AJ63</f>
        <v>0.87552143502601232</v>
      </c>
      <c r="AL98" s="101">
        <f>(AL63-AL71)/AL63</f>
        <v>0.85692311754842287</v>
      </c>
      <c r="AN98" s="101">
        <f>(AN63-AN71)/AN63</f>
        <v>0.85025896498680475</v>
      </c>
      <c r="AP98" s="101">
        <f>(AP63-AP71)/AP63</f>
        <v>0.83980402768678619</v>
      </c>
      <c r="AR98" s="101">
        <f>(AR63-AR71)/AR63</f>
        <v>0.84618874773139752</v>
      </c>
      <c r="AT98" s="286">
        <f>(AT63-AT71)/AT63</f>
        <v>0.84846175262754919</v>
      </c>
    </row>
    <row r="99" spans="1:46" s="70" customFormat="1" ht="12.75" customHeight="1" x14ac:dyDescent="0.2">
      <c r="A99" s="288" t="s">
        <v>67</v>
      </c>
      <c r="B99" s="286">
        <v>4.3088152723189208E-2</v>
      </c>
      <c r="D99" s="286">
        <v>0.12034184098435045</v>
      </c>
      <c r="F99" s="286">
        <v>0.13280577410297961</v>
      </c>
      <c r="H99" s="101">
        <v>0.14924148671385074</v>
      </c>
      <c r="J99" s="101">
        <v>0.18822558384975518</v>
      </c>
      <c r="L99" s="101">
        <v>0.1456732924824391</v>
      </c>
      <c r="M99" s="101"/>
      <c r="N99" s="101">
        <v>0.10262187008588362</v>
      </c>
      <c r="P99" s="286">
        <v>0.1476607295898793</v>
      </c>
      <c r="R99" s="101">
        <v>0.13003271939661137</v>
      </c>
      <c r="T99" s="101">
        <v>0.15966710204628426</v>
      </c>
      <c r="V99" s="101">
        <v>0.16534408742032</v>
      </c>
      <c r="W99" s="101"/>
      <c r="X99" s="101">
        <v>0.13611013206725681</v>
      </c>
      <c r="Z99" s="286">
        <v>0.14750131138724928</v>
      </c>
      <c r="AA99" s="285"/>
      <c r="AB99" s="101">
        <v>0.1534726279946001</v>
      </c>
      <c r="AC99" s="101"/>
      <c r="AD99" s="101">
        <v>0.17400899060073557</v>
      </c>
      <c r="AF99" s="101">
        <f>(AF67-AF73)/AF67</f>
        <v>0.16198742536280605</v>
      </c>
      <c r="AG99" s="101"/>
      <c r="AH99" s="101">
        <v>0.17219883088746277</v>
      </c>
      <c r="AJ99" s="286">
        <v>0.16534562491164995</v>
      </c>
      <c r="AL99" s="101">
        <f>(AL67-AL73)/AL67</f>
        <v>0.18440572710022426</v>
      </c>
      <c r="AN99" s="101">
        <f>(AN67-AN73)/AN67</f>
        <v>0.17967511885895412</v>
      </c>
      <c r="AP99" s="101">
        <f>(AP67-AP73)/AP67</f>
        <v>0.1896347572638673</v>
      </c>
      <c r="AR99" s="101">
        <f>(AR67-AR73)/AR67</f>
        <v>0.18153275296132451</v>
      </c>
      <c r="AT99" s="286">
        <f>(AT67-AT73)/AT67</f>
        <v>0.18380905234971825</v>
      </c>
    </row>
    <row r="100" spans="1:46" s="70" customFormat="1" x14ac:dyDescent="0.2">
      <c r="A100" s="287" t="s">
        <v>74</v>
      </c>
      <c r="B100" s="286">
        <v>0.17664410822919821</v>
      </c>
      <c r="C100" s="102"/>
      <c r="D100" s="286">
        <v>0.19613420825901884</v>
      </c>
      <c r="E100" s="102"/>
      <c r="F100" s="286">
        <v>0.22078921713806199</v>
      </c>
      <c r="G100" s="102"/>
      <c r="H100" s="102">
        <v>0.25326767715626669</v>
      </c>
      <c r="I100" s="102"/>
      <c r="J100" s="102">
        <v>0.2437055065409188</v>
      </c>
      <c r="K100" s="102"/>
      <c r="L100" s="102">
        <v>0.24171949357462408</v>
      </c>
      <c r="M100" s="102"/>
      <c r="N100" s="102">
        <v>0.26230782401204489</v>
      </c>
      <c r="O100" s="102"/>
      <c r="P100" s="286">
        <v>0.25054041477938704</v>
      </c>
      <c r="Q100" s="102"/>
      <c r="R100" s="102">
        <v>0.21359600545822799</v>
      </c>
      <c r="S100" s="102"/>
      <c r="T100" s="102">
        <v>0.23400644563714121</v>
      </c>
      <c r="U100" s="102"/>
      <c r="V100" s="102">
        <v>0.24080039750048546</v>
      </c>
      <c r="W100" s="102"/>
      <c r="X100" s="102">
        <v>0.27965533320132596</v>
      </c>
      <c r="Y100" s="102"/>
      <c r="Z100" s="286">
        <v>0.24169989778502446</v>
      </c>
      <c r="AA100" s="285"/>
      <c r="AB100" s="102">
        <v>0.21300177693009603</v>
      </c>
      <c r="AC100" s="102"/>
      <c r="AD100" s="102">
        <v>0.13995030874346889</v>
      </c>
      <c r="AF100" s="102">
        <f>AF83/AF68</f>
        <v>0.14058168637265894</v>
      </c>
      <c r="AG100" s="102"/>
      <c r="AH100" s="101">
        <v>0.10933100905500087</v>
      </c>
      <c r="AJ100" s="286">
        <v>0.15098662414925826</v>
      </c>
      <c r="AL100" s="101">
        <f>AL83/AL68</f>
        <v>0.15408315665242772</v>
      </c>
      <c r="AN100" s="101">
        <f>AN83/AN68</f>
        <v>0.16033457659602524</v>
      </c>
      <c r="AP100" s="101">
        <f>AP83/AP68</f>
        <v>0.15395445389895987</v>
      </c>
      <c r="AR100" s="101">
        <f>AR83/AR68</f>
        <v>0.17667185880850123</v>
      </c>
      <c r="AT100" s="286">
        <f>AT83/AT68</f>
        <v>0.16149533062724561</v>
      </c>
    </row>
    <row r="101" spans="1:46" s="70" customFormat="1" x14ac:dyDescent="0.2">
      <c r="A101" s="288" t="s">
        <v>69</v>
      </c>
      <c r="B101" s="286">
        <v>0.29435554548524862</v>
      </c>
      <c r="D101" s="286">
        <v>0.29429152320365226</v>
      </c>
      <c r="F101" s="286">
        <v>0.27721861271533638</v>
      </c>
      <c r="H101" s="102">
        <v>0.25877356312995314</v>
      </c>
      <c r="I101" s="72"/>
      <c r="J101" s="102">
        <v>0.25912686340127777</v>
      </c>
      <c r="K101" s="72"/>
      <c r="L101" s="102">
        <v>0.26718929163423777</v>
      </c>
      <c r="M101" s="72"/>
      <c r="N101" s="102">
        <v>0.25794590128737871</v>
      </c>
      <c r="O101" s="72"/>
      <c r="P101" s="286">
        <v>0.26072068065756848</v>
      </c>
      <c r="R101" s="102">
        <v>0.26398670933711899</v>
      </c>
      <c r="S101" s="72"/>
      <c r="T101" s="102">
        <v>0.25478030274193342</v>
      </c>
      <c r="U101" s="72"/>
      <c r="V101" s="102">
        <v>0.27732239987627472</v>
      </c>
      <c r="W101" s="72"/>
      <c r="X101" s="102">
        <v>0.26100397938131165</v>
      </c>
      <c r="Y101" s="72"/>
      <c r="Z101" s="286">
        <v>0.26415860079055781</v>
      </c>
      <c r="AA101" s="285"/>
      <c r="AB101" s="102">
        <v>0.26807288843760507</v>
      </c>
      <c r="AC101" s="102"/>
      <c r="AD101" s="102">
        <v>0.30472432313931824</v>
      </c>
      <c r="AF101" s="102">
        <f>AF77/AF68</f>
        <v>0.31648916889617673</v>
      </c>
      <c r="AG101" s="72"/>
      <c r="AH101" s="101">
        <v>0.34442207787715917</v>
      </c>
      <c r="AJ101" s="286">
        <v>0.30839631399245815</v>
      </c>
      <c r="AL101" s="101">
        <f>AL77/AL68</f>
        <v>0.30312176882826619</v>
      </c>
      <c r="AN101" s="101">
        <f>AN77/AN68</f>
        <v>0.29798049965623252</v>
      </c>
      <c r="AP101" s="101">
        <f>AP77/AP68</f>
        <v>0.30763143831956269</v>
      </c>
      <c r="AR101" s="101">
        <f>AR77/AR68</f>
        <v>0.31626009371924635</v>
      </c>
      <c r="AT101" s="286">
        <f>AT77/AT68</f>
        <v>0.30646872685883553</v>
      </c>
    </row>
    <row r="102" spans="1:46" s="70" customFormat="1" x14ac:dyDescent="0.2">
      <c r="A102" s="288" t="s">
        <v>70</v>
      </c>
      <c r="B102" s="286">
        <v>0.17344973088054857</v>
      </c>
      <c r="D102" s="286">
        <v>0.1638888094079945</v>
      </c>
      <c r="F102" s="286">
        <v>0.16453181302137321</v>
      </c>
      <c r="H102" s="102">
        <v>0.15506347618681238</v>
      </c>
      <c r="I102" s="72"/>
      <c r="J102" s="102">
        <v>0.1627137207179799</v>
      </c>
      <c r="K102" s="72"/>
      <c r="L102" s="102">
        <v>0.16389907139504625</v>
      </c>
      <c r="M102" s="72"/>
      <c r="N102" s="102">
        <v>0.15581983764407253</v>
      </c>
      <c r="O102" s="72"/>
      <c r="P102" s="286">
        <v>0.15930971215182271</v>
      </c>
      <c r="R102" s="102">
        <v>0.17748725699564932</v>
      </c>
      <c r="S102" s="72"/>
      <c r="T102" s="102">
        <v>0.18130574905155239</v>
      </c>
      <c r="U102" s="72"/>
      <c r="V102" s="102">
        <v>0.16831249856037697</v>
      </c>
      <c r="W102" s="72"/>
      <c r="X102" s="102">
        <v>0.15831933417221844</v>
      </c>
      <c r="Y102" s="72"/>
      <c r="Z102" s="286">
        <v>0.17146224598149015</v>
      </c>
      <c r="AA102" s="285"/>
      <c r="AB102" s="102">
        <v>0.1892053211852604</v>
      </c>
      <c r="AC102" s="102"/>
      <c r="AD102" s="102">
        <v>0.19758120501297088</v>
      </c>
      <c r="AF102" s="102">
        <f>AF78/AF68</f>
        <v>0.18844221972900665</v>
      </c>
      <c r="AG102" s="72"/>
      <c r="AH102" s="101">
        <v>0.19140017017037794</v>
      </c>
      <c r="AJ102" s="286">
        <v>0.19157046928239641</v>
      </c>
      <c r="AL102" s="101">
        <f>AL78/AL68</f>
        <v>0.19118788752302077</v>
      </c>
      <c r="AN102" s="101">
        <f>AN78/AN68</f>
        <v>0.19150876518009496</v>
      </c>
      <c r="AP102" s="101">
        <f>AP78/AP68</f>
        <v>0.19541044929502202</v>
      </c>
      <c r="AR102" s="101">
        <f>AR78/AR68</f>
        <v>0.18369102628440334</v>
      </c>
      <c r="AT102" s="286">
        <f>AT78/AT68</f>
        <v>0.19034979155810319</v>
      </c>
    </row>
    <row r="103" spans="1:46" s="70" customFormat="1" x14ac:dyDescent="0.2">
      <c r="A103" s="288" t="s">
        <v>71</v>
      </c>
      <c r="B103" s="286">
        <v>7.0289982087204106E-2</v>
      </c>
      <c r="D103" s="286">
        <v>6.9591881503524175E-2</v>
      </c>
      <c r="F103" s="286">
        <v>7.1394966434671012E-2</v>
      </c>
      <c r="H103" s="102">
        <v>6.8425021158728949E-2</v>
      </c>
      <c r="I103" s="72"/>
      <c r="J103" s="102">
        <v>6.956191055673866E-2</v>
      </c>
      <c r="K103" s="72"/>
      <c r="L103" s="102">
        <v>7.7214422785577205E-2</v>
      </c>
      <c r="M103" s="72"/>
      <c r="N103" s="102">
        <v>8.4572382098995258E-2</v>
      </c>
      <c r="O103" s="72"/>
      <c r="P103" s="286">
        <v>7.5253126159609371E-2</v>
      </c>
      <c r="R103" s="102">
        <v>8.2806581692907361E-2</v>
      </c>
      <c r="S103" s="72"/>
      <c r="T103" s="102">
        <v>7.969497417938666E-2</v>
      </c>
      <c r="U103" s="72"/>
      <c r="V103" s="102">
        <v>7.6301666014037553E-2</v>
      </c>
      <c r="W103" s="72"/>
      <c r="X103" s="102">
        <v>8.0548937447702765E-2</v>
      </c>
      <c r="Y103" s="72"/>
      <c r="Z103" s="286">
        <v>7.9896053644198176E-2</v>
      </c>
      <c r="AA103" s="285"/>
      <c r="AB103" s="102">
        <v>8.3433385703602564E-2</v>
      </c>
      <c r="AC103" s="102"/>
      <c r="AD103" s="102">
        <v>9.7551974862070234E-2</v>
      </c>
      <c r="AF103" s="102">
        <f>AF79/AF68</f>
        <v>0.10003624751877103</v>
      </c>
      <c r="AG103" s="72"/>
      <c r="AH103" s="101">
        <v>9.8743782901335786E-2</v>
      </c>
      <c r="AJ103" s="286">
        <v>9.4884449502710688E-2</v>
      </c>
      <c r="AL103" s="101">
        <f>AL79/AL68</f>
        <v>9.7653190178282362E-2</v>
      </c>
      <c r="AN103" s="101">
        <f>AN79/AN68</f>
        <v>9.2468107996423382E-2</v>
      </c>
      <c r="AP103" s="101">
        <f>AP79/AP68</f>
        <v>9.3390745536509515E-2</v>
      </c>
      <c r="AR103" s="101">
        <f>AR79/AR68</f>
        <v>8.853470805607512E-2</v>
      </c>
      <c r="AT103" s="286">
        <f>AT79/AT68</f>
        <v>9.2940916321549064E-2</v>
      </c>
    </row>
    <row r="104" spans="1:46" s="70" customFormat="1" x14ac:dyDescent="0.2">
      <c r="A104" s="287" t="s">
        <v>72</v>
      </c>
      <c r="B104" s="286">
        <v>0.23586895388076501</v>
      </c>
      <c r="C104" s="102"/>
      <c r="D104" s="286">
        <v>0.23861015114294018</v>
      </c>
      <c r="E104" s="102"/>
      <c r="F104" s="286">
        <v>0.21576738244418775</v>
      </c>
      <c r="G104" s="102"/>
      <c r="H104" s="102">
        <v>0.252284579091135</v>
      </c>
      <c r="I104" s="102"/>
      <c r="J104" s="102">
        <v>0.25472136822796909</v>
      </c>
      <c r="K104" s="102"/>
      <c r="L104" s="102">
        <v>0.1941385457625833</v>
      </c>
      <c r="M104" s="102"/>
      <c r="N104" s="102">
        <v>0.1514690982776089</v>
      </c>
      <c r="O104" s="102"/>
      <c r="P104" s="286">
        <v>0.21055472009314063</v>
      </c>
      <c r="Q104" s="102"/>
      <c r="R104" s="102">
        <v>0.1142681223625524</v>
      </c>
      <c r="S104" s="102"/>
      <c r="T104" s="102">
        <v>0.12472566623913346</v>
      </c>
      <c r="U104" s="102"/>
      <c r="V104" s="102">
        <v>0.1123994763418739</v>
      </c>
      <c r="W104" s="102"/>
      <c r="X104" s="102">
        <v>7.0896511824120753E-2</v>
      </c>
      <c r="Y104" s="102"/>
      <c r="Z104" s="286">
        <v>0.10391514196019863</v>
      </c>
      <c r="AA104" s="285"/>
      <c r="AB104" s="102">
        <v>-1.001735425007302E-2</v>
      </c>
      <c r="AC104" s="102"/>
      <c r="AD104" s="102">
        <v>0.20657447840853957</v>
      </c>
      <c r="AF104" s="102">
        <f>AF86/AF85</f>
        <v>7.4792585510285933E-2</v>
      </c>
      <c r="AG104" s="102"/>
      <c r="AH104" s="101">
        <v>-7.3761261261261424E-2</v>
      </c>
      <c r="AJ104" s="286">
        <v>4.887171347733086E-2</v>
      </c>
      <c r="AL104" s="101">
        <f>AL86/AL85</f>
        <v>7.5011296882060582E-2</v>
      </c>
      <c r="AN104" s="101">
        <f>AN86/AN85</f>
        <v>7.5416988108855762E-2</v>
      </c>
      <c r="AP104" s="101">
        <f>AP86/AP85</f>
        <v>5.2957599022858209E-2</v>
      </c>
      <c r="AR104" s="101">
        <f>AR86/AR85</f>
        <v>6.0947223409814254E-2</v>
      </c>
      <c r="AT104" s="286">
        <f>AT86/AT85</f>
        <v>6.5945556890943988E-2</v>
      </c>
    </row>
    <row r="105" spans="1:46" ht="13.5" thickBot="1" x14ac:dyDescent="0.25">
      <c r="A105" s="98"/>
      <c r="B105" s="120"/>
      <c r="C105" s="70"/>
      <c r="D105" s="120"/>
      <c r="E105" s="70"/>
      <c r="F105" s="120"/>
      <c r="G105" s="70"/>
      <c r="H105" s="70"/>
      <c r="I105" s="70"/>
      <c r="J105" s="70"/>
      <c r="K105" s="70"/>
      <c r="L105" s="70"/>
      <c r="M105" s="70"/>
      <c r="N105" s="70"/>
      <c r="O105" s="70"/>
      <c r="P105" s="120"/>
      <c r="Q105" s="70"/>
      <c r="R105" s="61"/>
      <c r="S105" s="70"/>
      <c r="T105" s="70"/>
      <c r="U105" s="70"/>
      <c r="V105" s="70"/>
      <c r="W105" s="70"/>
      <c r="X105" s="70"/>
      <c r="Y105" s="70"/>
      <c r="Z105" s="120"/>
      <c r="AA105" s="70"/>
      <c r="AB105" s="70"/>
      <c r="AC105" s="70"/>
      <c r="AD105" s="70"/>
      <c r="AE105" s="70"/>
      <c r="AF105" s="70"/>
      <c r="AG105" s="70"/>
      <c r="AH105" s="70"/>
      <c r="AJ105" s="120"/>
      <c r="AT105" s="120"/>
    </row>
    <row r="106" spans="1:46"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row>
    <row r="109" spans="1:46" x14ac:dyDescent="0.2">
      <c r="B109" s="284"/>
      <c r="C109" s="284"/>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row>
    <row r="110" spans="1:46" x14ac:dyDescent="0.2">
      <c r="B110" s="284"/>
      <c r="C110" s="284"/>
      <c r="D110" s="284"/>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row>
    <row r="111" spans="1:46" x14ac:dyDescent="0.2">
      <c r="B111" s="284"/>
      <c r="C111" s="284"/>
      <c r="D111" s="284"/>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row>
    <row r="112" spans="1:46" x14ac:dyDescent="0.2">
      <c r="B112" s="284"/>
      <c r="C112" s="284"/>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row>
    <row r="113" spans="2:34" x14ac:dyDescent="0.2">
      <c r="B113" s="284"/>
      <c r="C113" s="284"/>
      <c r="D113" s="284"/>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row>
    <row r="114" spans="2:34" x14ac:dyDescent="0.2">
      <c r="B114" s="284"/>
      <c r="C114" s="284"/>
      <c r="D114" s="284"/>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row>
    <row r="115" spans="2:34" x14ac:dyDescent="0.2">
      <c r="B115" s="284"/>
      <c r="C115" s="284"/>
      <c r="D115" s="284"/>
      <c r="E115" s="284"/>
      <c r="F115" s="284"/>
      <c r="G115" s="284"/>
      <c r="H115" s="284"/>
      <c r="I115" s="284"/>
      <c r="J115" s="284"/>
      <c r="K115" s="284"/>
      <c r="L115" s="284"/>
      <c r="M115" s="284"/>
      <c r="N115" s="284"/>
      <c r="O115" s="284"/>
      <c r="P115" s="284"/>
      <c r="Q115" s="284"/>
      <c r="R115" s="284"/>
      <c r="S115" s="284"/>
      <c r="T115" s="284"/>
      <c r="U115" s="284"/>
      <c r="V115" s="284"/>
      <c r="W115" s="284"/>
      <c r="X115" s="284"/>
      <c r="Y115" s="284"/>
      <c r="Z115" s="284"/>
      <c r="AA115" s="284"/>
      <c r="AB115" s="284"/>
      <c r="AC115" s="284"/>
      <c r="AD115" s="284"/>
      <c r="AE115" s="284"/>
      <c r="AF115" s="284"/>
      <c r="AG115" s="284"/>
      <c r="AH115" s="284"/>
    </row>
    <row r="116" spans="2:34" x14ac:dyDescent="0.2">
      <c r="B116" s="284"/>
      <c r="C116" s="284"/>
      <c r="D116" s="284"/>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row>
    <row r="117" spans="2:34" x14ac:dyDescent="0.2">
      <c r="B117" s="284"/>
      <c r="C117" s="284"/>
      <c r="D117" s="284"/>
      <c r="E117" s="284"/>
      <c r="F117" s="284"/>
      <c r="G117" s="284"/>
      <c r="H117" s="284"/>
      <c r="I117" s="284"/>
      <c r="J117" s="284"/>
      <c r="K117" s="284"/>
      <c r="L117" s="284"/>
      <c r="M117" s="284"/>
      <c r="N117" s="284"/>
      <c r="O117" s="284"/>
      <c r="P117" s="284"/>
      <c r="Q117" s="284"/>
      <c r="R117" s="284"/>
      <c r="S117" s="284"/>
      <c r="T117" s="284"/>
      <c r="U117" s="284"/>
      <c r="V117" s="284"/>
      <c r="W117" s="284"/>
      <c r="X117" s="284"/>
      <c r="Y117" s="284"/>
      <c r="Z117" s="284"/>
      <c r="AA117" s="284"/>
      <c r="AB117" s="284"/>
      <c r="AC117" s="284"/>
      <c r="AD117" s="284"/>
      <c r="AE117" s="284"/>
      <c r="AF117" s="284"/>
      <c r="AG117" s="284"/>
      <c r="AH117" s="284"/>
    </row>
    <row r="118" spans="2:34" x14ac:dyDescent="0.2">
      <c r="B118" s="284"/>
      <c r="C118" s="284"/>
      <c r="D118" s="284"/>
      <c r="E118" s="284"/>
      <c r="F118" s="284"/>
      <c r="G118" s="284"/>
      <c r="H118" s="284"/>
      <c r="I118" s="284"/>
      <c r="J118" s="284"/>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row>
    <row r="119" spans="2:34" x14ac:dyDescent="0.2">
      <c r="B119" s="284"/>
      <c r="C119" s="284"/>
      <c r="D119" s="284"/>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row>
    <row r="120" spans="2:34" x14ac:dyDescent="0.2">
      <c r="B120" s="284"/>
      <c r="C120" s="284"/>
      <c r="D120" s="284"/>
      <c r="E120" s="284"/>
      <c r="F120" s="284"/>
      <c r="G120" s="284"/>
      <c r="H120" s="284"/>
      <c r="I120" s="284"/>
      <c r="J120" s="284"/>
      <c r="K120" s="284"/>
      <c r="L120" s="284"/>
      <c r="M120" s="284"/>
      <c r="N120" s="284"/>
      <c r="O120" s="284"/>
      <c r="P120" s="284"/>
      <c r="Q120" s="284"/>
      <c r="R120" s="284"/>
      <c r="S120" s="284"/>
      <c r="T120" s="284"/>
      <c r="U120" s="284"/>
      <c r="V120" s="284"/>
      <c r="W120" s="284"/>
      <c r="X120" s="284"/>
      <c r="Y120" s="284"/>
      <c r="Z120" s="284"/>
      <c r="AA120" s="284"/>
      <c r="AB120" s="284"/>
      <c r="AC120" s="284"/>
      <c r="AD120" s="284"/>
      <c r="AE120" s="284"/>
      <c r="AF120" s="284"/>
      <c r="AG120" s="284"/>
      <c r="AH120" s="284"/>
    </row>
    <row r="121" spans="2:34" x14ac:dyDescent="0.2">
      <c r="B121" s="284"/>
      <c r="C121" s="284"/>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c r="AA121" s="284"/>
      <c r="AB121" s="284"/>
      <c r="AC121" s="284"/>
      <c r="AD121" s="284"/>
      <c r="AE121" s="284"/>
      <c r="AF121" s="284"/>
      <c r="AG121" s="284"/>
      <c r="AH121" s="284"/>
    </row>
    <row r="122" spans="2:34" x14ac:dyDescent="0.2">
      <c r="B122" s="284"/>
      <c r="C122" s="284"/>
      <c r="D122" s="284"/>
      <c r="E122" s="284"/>
      <c r="F122" s="284"/>
      <c r="G122" s="284"/>
      <c r="H122" s="284"/>
      <c r="I122" s="284"/>
      <c r="J122" s="284"/>
      <c r="K122" s="284"/>
      <c r="L122" s="284"/>
      <c r="M122" s="284"/>
      <c r="N122" s="284"/>
      <c r="O122" s="284"/>
      <c r="P122" s="284"/>
      <c r="Q122" s="284"/>
      <c r="R122" s="284"/>
      <c r="S122" s="284"/>
      <c r="T122" s="284"/>
      <c r="U122" s="284"/>
      <c r="V122" s="284"/>
      <c r="W122" s="284"/>
      <c r="X122" s="284"/>
      <c r="Y122" s="284"/>
      <c r="Z122" s="284"/>
      <c r="AA122" s="284"/>
      <c r="AB122" s="284"/>
      <c r="AC122" s="284"/>
      <c r="AD122" s="284"/>
      <c r="AE122" s="284"/>
      <c r="AF122" s="284"/>
      <c r="AG122" s="284"/>
      <c r="AH122" s="284"/>
    </row>
    <row r="123" spans="2:34" x14ac:dyDescent="0.2">
      <c r="B123" s="284"/>
      <c r="C123" s="284"/>
      <c r="D123" s="284"/>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4"/>
      <c r="AD123" s="284"/>
      <c r="AE123" s="284"/>
      <c r="AF123" s="284"/>
      <c r="AG123" s="284"/>
      <c r="AH123" s="284"/>
    </row>
    <row r="124" spans="2:34" x14ac:dyDescent="0.2">
      <c r="B124" s="284"/>
      <c r="C124" s="284"/>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4"/>
      <c r="AE124" s="284"/>
      <c r="AF124" s="284"/>
      <c r="AG124" s="284"/>
      <c r="AH124" s="284"/>
    </row>
    <row r="125" spans="2:34" x14ac:dyDescent="0.2">
      <c r="B125" s="284"/>
      <c r="C125" s="284"/>
      <c r="D125" s="284"/>
      <c r="E125" s="284"/>
      <c r="F125" s="284"/>
      <c r="G125" s="284"/>
      <c r="H125" s="284"/>
      <c r="I125" s="284"/>
      <c r="J125" s="284"/>
      <c r="K125" s="284"/>
      <c r="L125" s="284"/>
      <c r="M125" s="284"/>
      <c r="N125" s="284"/>
      <c r="O125" s="284"/>
      <c r="P125" s="284"/>
      <c r="Q125" s="284"/>
      <c r="R125" s="284"/>
      <c r="S125" s="284"/>
      <c r="T125" s="284"/>
      <c r="U125" s="284"/>
      <c r="V125" s="284"/>
      <c r="W125" s="284"/>
      <c r="X125" s="284"/>
      <c r="Y125" s="284"/>
      <c r="Z125" s="284"/>
      <c r="AA125" s="284"/>
      <c r="AB125" s="284"/>
      <c r="AC125" s="284"/>
      <c r="AD125" s="284"/>
      <c r="AE125" s="284"/>
      <c r="AF125" s="284"/>
      <c r="AG125" s="284"/>
      <c r="AH125" s="284"/>
    </row>
    <row r="126" spans="2:34" x14ac:dyDescent="0.2">
      <c r="B126" s="284"/>
      <c r="C126" s="284"/>
      <c r="D126" s="284"/>
      <c r="E126" s="284"/>
      <c r="F126" s="284"/>
      <c r="G126" s="284"/>
      <c r="H126" s="284"/>
      <c r="I126" s="284"/>
      <c r="J126" s="284"/>
      <c r="K126" s="284"/>
      <c r="L126" s="284"/>
      <c r="M126" s="284"/>
      <c r="N126" s="284"/>
      <c r="O126" s="284"/>
      <c r="P126" s="284"/>
      <c r="Q126" s="284"/>
      <c r="R126" s="284"/>
      <c r="S126" s="284"/>
      <c r="T126" s="284"/>
      <c r="U126" s="284"/>
      <c r="V126" s="284"/>
      <c r="W126" s="284"/>
      <c r="X126" s="284"/>
      <c r="Y126" s="284"/>
      <c r="Z126" s="284"/>
      <c r="AA126" s="284"/>
      <c r="AB126" s="284"/>
      <c r="AC126" s="284"/>
      <c r="AD126" s="284"/>
      <c r="AE126" s="284"/>
      <c r="AF126" s="284"/>
      <c r="AG126" s="284"/>
      <c r="AH126" s="284"/>
    </row>
    <row r="127" spans="2:34" x14ac:dyDescent="0.2">
      <c r="B127" s="284"/>
      <c r="C127" s="284"/>
      <c r="D127" s="284"/>
      <c r="E127" s="284"/>
      <c r="F127" s="284"/>
      <c r="G127" s="284"/>
      <c r="H127" s="284"/>
      <c r="I127" s="284"/>
      <c r="J127" s="284"/>
      <c r="K127" s="284"/>
      <c r="L127" s="284"/>
      <c r="M127" s="284"/>
      <c r="N127" s="284"/>
      <c r="O127" s="284"/>
      <c r="P127" s="284"/>
      <c r="Q127" s="284"/>
      <c r="R127" s="284"/>
      <c r="S127" s="284"/>
      <c r="T127" s="284"/>
      <c r="U127" s="284"/>
      <c r="V127" s="284"/>
      <c r="W127" s="284"/>
      <c r="X127" s="284"/>
      <c r="Y127" s="284"/>
      <c r="Z127" s="284"/>
      <c r="AA127" s="284"/>
      <c r="AB127" s="284"/>
      <c r="AC127" s="284"/>
      <c r="AD127" s="284"/>
      <c r="AE127" s="284"/>
      <c r="AF127" s="284"/>
      <c r="AG127" s="284"/>
      <c r="AH127" s="284"/>
    </row>
    <row r="128" spans="2:34" x14ac:dyDescent="0.2">
      <c r="B128" s="284"/>
      <c r="C128" s="284"/>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row>
    <row r="129" spans="2:34" x14ac:dyDescent="0.2">
      <c r="B129" s="284"/>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row>
    <row r="130" spans="2:34" x14ac:dyDescent="0.2">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row>
    <row r="131" spans="2:34" x14ac:dyDescent="0.2">
      <c r="B131" s="284"/>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row>
    <row r="132" spans="2:34" x14ac:dyDescent="0.2">
      <c r="B132" s="284"/>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row>
    <row r="133" spans="2:34" x14ac:dyDescent="0.2">
      <c r="B133" s="284"/>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row>
    <row r="134" spans="2:34" x14ac:dyDescent="0.2">
      <c r="B134" s="284"/>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row>
    <row r="135" spans="2:34" x14ac:dyDescent="0.2">
      <c r="B135" s="284"/>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row>
    <row r="136" spans="2:34" x14ac:dyDescent="0.2">
      <c r="B136" s="284"/>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row>
    <row r="137" spans="2:34" x14ac:dyDescent="0.2">
      <c r="B137" s="284"/>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row>
    <row r="138" spans="2:34" x14ac:dyDescent="0.2">
      <c r="B138" s="284"/>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row>
    <row r="139" spans="2:34" x14ac:dyDescent="0.2">
      <c r="B139" s="284"/>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row>
    <row r="140" spans="2:34" x14ac:dyDescent="0.2">
      <c r="B140" s="284"/>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row>
    <row r="141" spans="2:34" x14ac:dyDescent="0.2">
      <c r="B141" s="284"/>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row>
    <row r="142" spans="2:34" x14ac:dyDescent="0.2">
      <c r="B142" s="284"/>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row>
    <row r="143" spans="2:34" x14ac:dyDescent="0.2">
      <c r="B143" s="284"/>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row>
    <row r="144" spans="2:34" x14ac:dyDescent="0.2">
      <c r="B144" s="284"/>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row>
    <row r="145" spans="2:34" x14ac:dyDescent="0.2">
      <c r="B145" s="284"/>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row>
    <row r="146" spans="2:34" x14ac:dyDescent="0.2">
      <c r="B146" s="284"/>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row>
    <row r="147" spans="2:34" x14ac:dyDescent="0.2">
      <c r="B147" s="284"/>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row>
    <row r="148" spans="2:34" x14ac:dyDescent="0.2">
      <c r="B148" s="284"/>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row>
    <row r="149" spans="2:34" x14ac:dyDescent="0.2">
      <c r="B149" s="284"/>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row>
    <row r="150" spans="2:34" x14ac:dyDescent="0.2">
      <c r="B150" s="284"/>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row>
    <row r="151" spans="2:34" x14ac:dyDescent="0.2">
      <c r="B151" s="284"/>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row>
    <row r="152" spans="2:34" x14ac:dyDescent="0.2">
      <c r="B152" s="284"/>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row>
    <row r="153" spans="2:34" x14ac:dyDescent="0.2">
      <c r="B153" s="284"/>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row>
    <row r="154" spans="2:34" x14ac:dyDescent="0.2">
      <c r="B154" s="284"/>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row>
    <row r="155" spans="2:34" x14ac:dyDescent="0.2">
      <c r="B155" s="284"/>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row>
    <row r="156" spans="2:34" x14ac:dyDescent="0.2">
      <c r="B156" s="284"/>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row>
    <row r="157" spans="2:34" x14ac:dyDescent="0.2">
      <c r="B157" s="284"/>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row>
    <row r="158" spans="2:34" x14ac:dyDescent="0.2">
      <c r="B158" s="284"/>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row>
    <row r="159" spans="2:34" x14ac:dyDescent="0.2">
      <c r="B159" s="284"/>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row>
    <row r="160" spans="2:34" x14ac:dyDescent="0.2">
      <c r="B160" s="284"/>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row>
    <row r="161" spans="2:34" x14ac:dyDescent="0.2">
      <c r="B161" s="284"/>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row>
    <row r="162" spans="2:34" x14ac:dyDescent="0.2">
      <c r="B162" s="284"/>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row>
  </sheetData>
  <mergeCells count="16">
    <mergeCell ref="AL3:AT3"/>
    <mergeCell ref="AL56:AT56"/>
    <mergeCell ref="AL5:AR5"/>
    <mergeCell ref="AL58:AR58"/>
    <mergeCell ref="H56:P56"/>
    <mergeCell ref="R56:Z56"/>
    <mergeCell ref="AB56:AJ56"/>
    <mergeCell ref="H58:N58"/>
    <mergeCell ref="R58:X58"/>
    <mergeCell ref="AB58:AH58"/>
    <mergeCell ref="H3:P3"/>
    <mergeCell ref="R3:Z3"/>
    <mergeCell ref="AB3:AJ3"/>
    <mergeCell ref="H5:N5"/>
    <mergeCell ref="R5:X5"/>
    <mergeCell ref="AB5:AH5"/>
  </mergeCells>
  <printOptions horizontalCentered="1"/>
  <pageMargins left="0.7" right="0.7" top="1" bottom="0.75" header="0.3" footer="0.3"/>
  <pageSetup scale="55" fitToHeight="2" orientation="landscape" r:id="rId1"/>
  <headerFooter alignWithMargins="0">
    <oddFooter>&amp;C&amp;8PTC Investor Relations
investor@ptc.com</oddFooter>
  </headerFooter>
  <rowBreaks count="1" manualBreakCount="1">
    <brk id="54" max="45"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AT119"/>
  <sheetViews>
    <sheetView zoomScale="90" zoomScaleNormal="90" zoomScaleSheetLayoutView="50" zoomScalePageLayoutView="80" workbookViewId="0">
      <pane xSplit="1" topLeftCell="B1" activePane="topRight" state="frozen"/>
      <selection activeCell="AK11" sqref="AK11"/>
      <selection pane="topRight" activeCell="AT85" sqref="AT85"/>
    </sheetView>
  </sheetViews>
  <sheetFormatPr defaultColWidth="9.140625" defaultRowHeight="12.75" outlineLevelCol="1" x14ac:dyDescent="0.2"/>
  <cols>
    <col min="1" max="1" width="64.85546875" style="70" customWidth="1"/>
    <col min="2" max="2" width="11" style="69" customWidth="1"/>
    <col min="3" max="3" width="1.28515625" style="69" customWidth="1"/>
    <col min="4" max="4" width="11" style="69" customWidth="1"/>
    <col min="5" max="5" width="1.28515625" style="69" customWidth="1"/>
    <col min="6" max="6" width="11" style="69" customWidth="1"/>
    <col min="7" max="7" width="1.28515625" style="69" customWidth="1"/>
    <col min="8" max="8" width="10" style="69" hidden="1" customWidth="1" outlineLevel="1"/>
    <col min="9" max="9" width="1.28515625" style="69" hidden="1" customWidth="1" outlineLevel="1"/>
    <col min="10" max="10" width="10.140625" style="69" hidden="1" customWidth="1" outlineLevel="1"/>
    <col min="11" max="11" width="1.140625" style="69" hidden="1" customWidth="1" outlineLevel="1"/>
    <col min="12" max="12" width="11" style="69" hidden="1" customWidth="1" outlineLevel="1"/>
    <col min="13" max="13" width="1.140625" style="69" hidden="1" customWidth="1" outlineLevel="1"/>
    <col min="14" max="14" width="10.5703125" style="69" hidden="1" customWidth="1" outlineLevel="1"/>
    <col min="15" max="15" width="1.140625" style="69" hidden="1" customWidth="1" outlineLevel="1"/>
    <col min="16" max="16" width="11" style="69" customWidth="1" collapsed="1"/>
    <col min="17" max="17" width="1.28515625" style="69" customWidth="1"/>
    <col min="18" max="18" width="9.85546875" style="69" hidden="1" customWidth="1" outlineLevel="1"/>
    <col min="19" max="19" width="1.140625" style="69" hidden="1" customWidth="1" outlineLevel="1"/>
    <col min="20" max="20" width="9.85546875" style="69" hidden="1" customWidth="1" outlineLevel="1"/>
    <col min="21" max="21" width="1.140625" style="69" hidden="1" customWidth="1" outlineLevel="1"/>
    <col min="22" max="22" width="9.85546875" style="69" hidden="1" customWidth="1" outlineLevel="1"/>
    <col min="23" max="23" width="1.140625" style="69" hidden="1" customWidth="1" outlineLevel="1"/>
    <col min="24" max="24" width="9.85546875" style="69" hidden="1" customWidth="1" outlineLevel="1"/>
    <col min="25" max="25" width="1.140625" style="69" hidden="1" customWidth="1" outlineLevel="1"/>
    <col min="26" max="26" width="11" style="69" customWidth="1" collapsed="1"/>
    <col min="27" max="27" width="1" style="69" customWidth="1"/>
    <col min="28" max="28" width="9.85546875" style="69" customWidth="1" outlineLevel="1"/>
    <col min="29" max="29" width="1.140625" style="69" customWidth="1" outlineLevel="1"/>
    <col min="30" max="30" width="9.85546875" style="69" customWidth="1" outlineLevel="1"/>
    <col min="31" max="31" width="1.140625" style="69" customWidth="1" outlineLevel="1"/>
    <col min="32" max="32" width="9.85546875" style="69" customWidth="1" outlineLevel="1"/>
    <col min="33" max="33" width="1.140625" style="69" customWidth="1" outlineLevel="1"/>
    <col min="34" max="34" width="9.85546875" style="69" customWidth="1" outlineLevel="1"/>
    <col min="35" max="35" width="1.140625" style="69" customWidth="1" outlineLevel="1"/>
    <col min="36" max="36" width="11.140625" style="69" customWidth="1"/>
    <col min="37" max="37" width="1.140625" style="69" customWidth="1"/>
    <col min="38" max="38" width="9.7109375" style="69" customWidth="1" outlineLevel="1"/>
    <col min="39" max="39" width="1" style="69" customWidth="1" outlineLevel="1"/>
    <col min="40" max="40" width="9.7109375" style="69" customWidth="1" outlineLevel="1"/>
    <col min="41" max="41" width="1" style="69" customWidth="1" outlineLevel="1"/>
    <col min="42" max="42" width="9.7109375" style="69" customWidth="1" outlineLevel="1"/>
    <col min="43" max="43" width="1" style="69" customWidth="1" outlineLevel="1"/>
    <col min="44" max="44" width="11.28515625" style="69" customWidth="1" outlineLevel="1"/>
    <col min="45" max="45" width="1" style="69" customWidth="1" outlineLevel="1"/>
    <col min="46" max="46" width="12.140625" style="69" bestFit="1" customWidth="1"/>
    <col min="47" max="16384" width="9.140625" style="69"/>
  </cols>
  <sheetData>
    <row r="1" spans="1:46" ht="12.75" customHeight="1" x14ac:dyDescent="0.2">
      <c r="B1" s="68"/>
      <c r="C1" s="68"/>
      <c r="D1" s="68"/>
      <c r="E1" s="68"/>
      <c r="F1" s="68"/>
      <c r="G1" s="68"/>
      <c r="H1" s="68"/>
      <c r="I1" s="68"/>
      <c r="J1" s="68"/>
      <c r="K1" s="68"/>
      <c r="L1" s="68"/>
      <c r="M1" s="68"/>
      <c r="N1" s="68"/>
      <c r="O1" s="68"/>
      <c r="P1" s="68"/>
      <c r="Q1" s="68"/>
      <c r="R1" s="68"/>
      <c r="S1" s="68"/>
      <c r="T1" s="68"/>
      <c r="U1" s="68"/>
      <c r="V1" s="68"/>
    </row>
    <row r="2" spans="1:46" ht="12.75" customHeight="1" thickBot="1" x14ac:dyDescent="0.25"/>
    <row r="3" spans="1:46" s="70" customFormat="1" ht="12.75" customHeight="1" thickBot="1" x14ac:dyDescent="0.25">
      <c r="B3" s="202" t="s">
        <v>6</v>
      </c>
      <c r="C3" s="69"/>
      <c r="D3" s="202" t="s">
        <v>5</v>
      </c>
      <c r="E3" s="69"/>
      <c r="F3" s="202" t="s">
        <v>4</v>
      </c>
      <c r="H3" s="355" t="s">
        <v>3</v>
      </c>
      <c r="I3" s="356"/>
      <c r="J3" s="356"/>
      <c r="K3" s="356"/>
      <c r="L3" s="356"/>
      <c r="M3" s="356"/>
      <c r="N3" s="356"/>
      <c r="O3" s="356"/>
      <c r="P3" s="357"/>
      <c r="R3" s="355" t="s">
        <v>2</v>
      </c>
      <c r="S3" s="356"/>
      <c r="T3" s="356"/>
      <c r="U3" s="356"/>
      <c r="V3" s="356"/>
      <c r="W3" s="356"/>
      <c r="X3" s="356"/>
      <c r="Y3" s="356"/>
      <c r="Z3" s="357"/>
      <c r="AB3" s="355" t="s">
        <v>140</v>
      </c>
      <c r="AC3" s="356"/>
      <c r="AD3" s="356"/>
      <c r="AE3" s="356"/>
      <c r="AF3" s="356"/>
      <c r="AG3" s="356"/>
      <c r="AH3" s="356"/>
      <c r="AI3" s="356"/>
      <c r="AJ3" s="357"/>
      <c r="AL3" s="351" t="s">
        <v>210</v>
      </c>
      <c r="AM3" s="352"/>
      <c r="AN3" s="352"/>
      <c r="AO3" s="352"/>
      <c r="AP3" s="352"/>
      <c r="AQ3" s="352"/>
      <c r="AR3" s="352"/>
      <c r="AS3" s="352"/>
      <c r="AT3" s="353"/>
    </row>
    <row r="4" spans="1:46" s="70" customFormat="1" ht="12.75" customHeight="1" thickBot="1" x14ac:dyDescent="0.25">
      <c r="AL4" s="249"/>
      <c r="AM4" s="249"/>
      <c r="AN4" s="249"/>
      <c r="AO4" s="249"/>
      <c r="AP4" s="249"/>
    </row>
    <row r="5" spans="1:46" s="70" customFormat="1" ht="12.75" customHeight="1" x14ac:dyDescent="0.2">
      <c r="A5" s="67" t="s">
        <v>197</v>
      </c>
      <c r="B5" s="73" t="s">
        <v>1</v>
      </c>
      <c r="D5" s="73" t="s">
        <v>1</v>
      </c>
      <c r="F5" s="73" t="s">
        <v>1</v>
      </c>
      <c r="H5" s="358" t="s">
        <v>0</v>
      </c>
      <c r="I5" s="358"/>
      <c r="J5" s="358"/>
      <c r="K5" s="358"/>
      <c r="L5" s="358"/>
      <c r="M5" s="358"/>
      <c r="N5" s="358"/>
      <c r="P5" s="73" t="s">
        <v>1</v>
      </c>
      <c r="R5" s="358" t="s">
        <v>41</v>
      </c>
      <c r="S5" s="358"/>
      <c r="T5" s="358"/>
      <c r="U5" s="358"/>
      <c r="V5" s="358"/>
      <c r="W5" s="358"/>
      <c r="X5" s="358"/>
      <c r="Z5" s="73" t="s">
        <v>1</v>
      </c>
      <c r="AB5" s="358" t="s">
        <v>0</v>
      </c>
      <c r="AC5" s="358"/>
      <c r="AD5" s="358"/>
      <c r="AE5" s="358"/>
      <c r="AF5" s="358"/>
      <c r="AG5" s="358"/>
      <c r="AH5" s="358"/>
      <c r="AJ5" s="73" t="s">
        <v>1</v>
      </c>
      <c r="AL5" s="350" t="s">
        <v>0</v>
      </c>
      <c r="AM5" s="350"/>
      <c r="AN5" s="350"/>
      <c r="AO5" s="350"/>
      <c r="AP5" s="350"/>
      <c r="AQ5" s="350"/>
      <c r="AR5" s="350"/>
      <c r="AT5" s="73" t="s">
        <v>1</v>
      </c>
    </row>
    <row r="6" spans="1:46" s="76" customFormat="1" ht="12.75" customHeight="1" x14ac:dyDescent="0.2">
      <c r="A6" s="245" t="s">
        <v>198</v>
      </c>
      <c r="B6" s="77">
        <v>40816</v>
      </c>
      <c r="D6" s="77">
        <v>41182</v>
      </c>
      <c r="F6" s="77">
        <v>41547</v>
      </c>
      <c r="H6" s="75">
        <v>41636</v>
      </c>
      <c r="J6" s="75">
        <v>41727</v>
      </c>
      <c r="L6" s="75">
        <v>41818</v>
      </c>
      <c r="N6" s="75">
        <v>41912</v>
      </c>
      <c r="P6" s="77">
        <v>41912</v>
      </c>
      <c r="R6" s="75">
        <v>42007</v>
      </c>
      <c r="S6" s="203"/>
      <c r="T6" s="75">
        <v>42098</v>
      </c>
      <c r="V6" s="75">
        <v>42189</v>
      </c>
      <c r="X6" s="75">
        <v>42277</v>
      </c>
      <c r="Z6" s="77">
        <v>42277</v>
      </c>
      <c r="AB6" s="75">
        <v>42371</v>
      </c>
      <c r="AC6" s="203"/>
      <c r="AD6" s="75">
        <v>42462</v>
      </c>
      <c r="AF6" s="75">
        <v>42553</v>
      </c>
      <c r="AH6" s="75">
        <v>42643</v>
      </c>
      <c r="AJ6" s="77">
        <v>42643</v>
      </c>
      <c r="AL6" s="275">
        <v>42735</v>
      </c>
      <c r="AM6" s="274"/>
      <c r="AN6" s="275">
        <v>42826</v>
      </c>
      <c r="AO6" s="274"/>
      <c r="AP6" s="275">
        <v>42917</v>
      </c>
      <c r="AR6" s="275">
        <v>43008</v>
      </c>
      <c r="AT6" s="77">
        <v>43008</v>
      </c>
    </row>
    <row r="7" spans="1:46" s="83" customFormat="1" ht="12.75" customHeight="1" x14ac:dyDescent="0.2">
      <c r="A7" s="78" t="s">
        <v>75</v>
      </c>
      <c r="B7" s="82"/>
      <c r="C7" s="80"/>
      <c r="D7" s="82"/>
      <c r="E7" s="80"/>
      <c r="F7" s="82"/>
      <c r="G7" s="80"/>
      <c r="H7" s="79"/>
      <c r="I7" s="80"/>
      <c r="J7" s="79"/>
      <c r="K7" s="80"/>
      <c r="L7" s="81"/>
      <c r="M7" s="80"/>
      <c r="N7" s="81"/>
      <c r="O7" s="80"/>
      <c r="P7" s="82"/>
      <c r="Q7" s="80"/>
      <c r="R7" s="79"/>
      <c r="S7" s="79"/>
      <c r="T7" s="81"/>
      <c r="U7" s="80"/>
      <c r="V7" s="81"/>
      <c r="X7" s="81"/>
      <c r="Y7" s="80"/>
      <c r="Z7" s="82"/>
      <c r="AB7" s="79"/>
      <c r="AC7" s="79"/>
      <c r="AD7" s="79"/>
      <c r="AH7" s="81"/>
      <c r="AJ7" s="82"/>
      <c r="AT7" s="82"/>
    </row>
    <row r="8" spans="1:46" s="71" customFormat="1" ht="12.75" customHeight="1" x14ac:dyDescent="0.2">
      <c r="A8" s="84" t="s">
        <v>76</v>
      </c>
      <c r="B8" s="86">
        <v>1166.9490000000001</v>
      </c>
      <c r="C8" s="72"/>
      <c r="D8" s="86">
        <v>1255.6790000000001</v>
      </c>
      <c r="E8" s="72"/>
      <c r="F8" s="86">
        <v>1293.5410000000002</v>
      </c>
      <c r="G8" s="72"/>
      <c r="H8" s="85">
        <v>324.92499999999995</v>
      </c>
      <c r="I8" s="72"/>
      <c r="J8" s="85">
        <v>328.70000000000005</v>
      </c>
      <c r="K8" s="72"/>
      <c r="L8" s="85">
        <v>336.63400000000001</v>
      </c>
      <c r="M8" s="72"/>
      <c r="N8" s="85">
        <v>366.70800000000003</v>
      </c>
      <c r="O8" s="72"/>
      <c r="P8" s="86">
        <v>1356.9670000000001</v>
      </c>
      <c r="Q8" s="72"/>
      <c r="R8" s="85">
        <v>325.44200000000001</v>
      </c>
      <c r="S8" s="72"/>
      <c r="T8" s="85">
        <v>314.11900000000003</v>
      </c>
      <c r="U8" s="72"/>
      <c r="V8" s="85">
        <v>303.113</v>
      </c>
      <c r="W8" s="72"/>
      <c r="X8" s="85">
        <v>312.56799999999998</v>
      </c>
      <c r="Y8" s="72"/>
      <c r="Z8" s="86">
        <v>1255.2420000000002</v>
      </c>
      <c r="AB8" s="85">
        <v>291.017</v>
      </c>
      <c r="AC8" s="85"/>
      <c r="AD8" s="85">
        <v>272.62700000000001</v>
      </c>
      <c r="AF8" s="85">
        <v>288.65199999999999</v>
      </c>
      <c r="AH8" s="85">
        <v>288.23699999999997</v>
      </c>
      <c r="AJ8" s="86">
        <v>1140.5329999999999</v>
      </c>
      <c r="AL8" s="21">
        <f>+'GAAP &amp; NonGAAP Income Statement'!AL15</f>
        <v>286.327</v>
      </c>
      <c r="AN8" s="21">
        <f>+'GAAP &amp; NonGAAP Income Statement'!AN15</f>
        <v>280.04000000000002</v>
      </c>
      <c r="AP8" s="21">
        <f>+'GAAP &amp; NonGAAP Income Statement'!AP15</f>
        <v>291.29300000000001</v>
      </c>
      <c r="AR8" s="21">
        <f>+'GAAP &amp; NonGAAP Income Statement'!AR15</f>
        <v>306.37899999999996</v>
      </c>
      <c r="AT8" s="86">
        <f>AL8+AN8+AP8+AR8</f>
        <v>1164.039</v>
      </c>
    </row>
    <row r="9" spans="1:46" s="71" customFormat="1" ht="12.75" customHeight="1" x14ac:dyDescent="0.2">
      <c r="A9" s="87" t="s">
        <v>147</v>
      </c>
      <c r="B9" s="88">
        <v>0</v>
      </c>
      <c r="C9" s="72"/>
      <c r="D9" s="88">
        <v>0</v>
      </c>
      <c r="E9" s="72"/>
      <c r="F9" s="88">
        <v>0</v>
      </c>
      <c r="G9" s="72"/>
      <c r="H9" s="43">
        <v>0</v>
      </c>
      <c r="I9" s="72"/>
      <c r="J9" s="43">
        <v>0</v>
      </c>
      <c r="K9" s="72"/>
      <c r="L9" s="34">
        <v>0</v>
      </c>
      <c r="M9" s="72"/>
      <c r="N9" s="34">
        <v>0.47</v>
      </c>
      <c r="O9" s="72"/>
      <c r="P9" s="88">
        <v>0.47</v>
      </c>
      <c r="Q9" s="72"/>
      <c r="R9" s="43">
        <v>0.68200000000000005</v>
      </c>
      <c r="S9" s="43"/>
      <c r="T9" s="43">
        <v>0.59</v>
      </c>
      <c r="U9" s="72"/>
      <c r="V9" s="43">
        <v>0.35199999999999998</v>
      </c>
      <c r="X9" s="43">
        <v>0.20699999999999999</v>
      </c>
      <c r="Y9" s="72"/>
      <c r="Z9" s="88">
        <v>1.8310000000000002</v>
      </c>
      <c r="AB9" s="43">
        <v>0.188</v>
      </c>
      <c r="AC9" s="43"/>
      <c r="AD9" s="43">
        <v>0.77700000000000002</v>
      </c>
      <c r="AF9" s="43">
        <v>0.746</v>
      </c>
      <c r="AH9" s="43">
        <v>0.61899999999999999</v>
      </c>
      <c r="AJ9" s="88">
        <v>2.33</v>
      </c>
      <c r="AL9" s="43">
        <v>0.64600000000000002</v>
      </c>
      <c r="AN9" s="43">
        <v>0.41099999999999998</v>
      </c>
      <c r="AP9" s="43">
        <v>0.373</v>
      </c>
      <c r="AR9" s="43">
        <v>0.24</v>
      </c>
      <c r="AT9" s="88">
        <f t="shared" ref="AT9:AT12" si="0">AL9+AN9+AP9+AR9</f>
        <v>1.67</v>
      </c>
    </row>
    <row r="10" spans="1:46" s="71" customFormat="1" ht="12.75" customHeight="1" x14ac:dyDescent="0.2">
      <c r="A10" s="87" t="s">
        <v>77</v>
      </c>
      <c r="B10" s="88">
        <v>2.6059999999999999</v>
      </c>
      <c r="C10" s="72"/>
      <c r="D10" s="88">
        <v>2.4849999999999999</v>
      </c>
      <c r="E10" s="72"/>
      <c r="F10" s="88">
        <v>3.0339999999999998</v>
      </c>
      <c r="G10" s="72"/>
      <c r="H10" s="43">
        <v>0</v>
      </c>
      <c r="I10" s="72"/>
      <c r="J10" s="43">
        <v>0</v>
      </c>
      <c r="K10" s="72"/>
      <c r="L10" s="43">
        <v>0</v>
      </c>
      <c r="M10" s="72"/>
      <c r="N10" s="43">
        <v>0.34799999999999998</v>
      </c>
      <c r="O10" s="72"/>
      <c r="P10" s="88">
        <v>0.34799999999999998</v>
      </c>
      <c r="Q10" s="72"/>
      <c r="R10" s="43">
        <v>0.46500000000000002</v>
      </c>
      <c r="S10" s="43"/>
      <c r="T10" s="43">
        <v>0.26500000000000001</v>
      </c>
      <c r="U10" s="72"/>
      <c r="V10" s="43">
        <v>0.125</v>
      </c>
      <c r="X10" s="43">
        <v>4.2999999999999997E-2</v>
      </c>
      <c r="Y10" s="72"/>
      <c r="Z10" s="88">
        <v>0.89800000000000002</v>
      </c>
      <c r="AB10" s="43">
        <v>0</v>
      </c>
      <c r="AC10" s="43"/>
      <c r="AD10" s="43">
        <v>0</v>
      </c>
      <c r="AF10" s="43">
        <v>0</v>
      </c>
      <c r="AH10" s="43">
        <v>0</v>
      </c>
      <c r="AJ10" s="88">
        <v>0</v>
      </c>
      <c r="AL10" s="43">
        <v>0</v>
      </c>
      <c r="AN10" s="43">
        <v>0</v>
      </c>
      <c r="AP10" s="43">
        <v>0</v>
      </c>
      <c r="AR10" s="43">
        <v>0</v>
      </c>
      <c r="AT10" s="88">
        <f t="shared" si="0"/>
        <v>0</v>
      </c>
    </row>
    <row r="11" spans="1:46" s="71" customFormat="1" ht="12.75" customHeight="1" x14ac:dyDescent="0.2">
      <c r="A11" s="87" t="s">
        <v>146</v>
      </c>
      <c r="B11" s="88">
        <v>0</v>
      </c>
      <c r="C11" s="72"/>
      <c r="D11" s="88">
        <v>0</v>
      </c>
      <c r="E11" s="72"/>
      <c r="F11" s="88">
        <v>0</v>
      </c>
      <c r="G11" s="72"/>
      <c r="H11" s="43">
        <v>0</v>
      </c>
      <c r="I11" s="72"/>
      <c r="J11" s="43">
        <v>0</v>
      </c>
      <c r="K11" s="72"/>
      <c r="L11" s="43">
        <v>0</v>
      </c>
      <c r="M11" s="72"/>
      <c r="N11" s="43">
        <v>0.28799999999999998</v>
      </c>
      <c r="O11" s="72"/>
      <c r="P11" s="88">
        <v>0.28799999999999998</v>
      </c>
      <c r="Q11" s="72"/>
      <c r="R11" s="43">
        <v>0</v>
      </c>
      <c r="S11" s="43"/>
      <c r="T11" s="43">
        <v>0</v>
      </c>
      <c r="U11" s="72"/>
      <c r="V11" s="43">
        <v>0</v>
      </c>
      <c r="X11" s="43">
        <v>0</v>
      </c>
      <c r="Y11" s="72"/>
      <c r="Z11" s="88">
        <v>0</v>
      </c>
      <c r="AB11" s="43">
        <v>0</v>
      </c>
      <c r="AC11" s="43"/>
      <c r="AD11" s="43">
        <v>0</v>
      </c>
      <c r="AF11" s="43">
        <v>0</v>
      </c>
      <c r="AH11" s="43">
        <v>0</v>
      </c>
      <c r="AJ11" s="88">
        <v>0</v>
      </c>
      <c r="AL11" s="43">
        <v>0</v>
      </c>
      <c r="AN11" s="43">
        <v>0</v>
      </c>
      <c r="AP11" s="43">
        <v>0</v>
      </c>
      <c r="AR11" s="43">
        <v>0</v>
      </c>
      <c r="AT11" s="88">
        <f t="shared" si="0"/>
        <v>0</v>
      </c>
    </row>
    <row r="12" spans="1:46" s="71" customFormat="1" ht="12.75" customHeight="1" x14ac:dyDescent="0.2">
      <c r="A12" s="87" t="s">
        <v>148</v>
      </c>
      <c r="B12" s="89">
        <v>0</v>
      </c>
      <c r="C12" s="72"/>
      <c r="D12" s="89">
        <v>0</v>
      </c>
      <c r="E12" s="72"/>
      <c r="F12" s="89">
        <v>1E-3</v>
      </c>
      <c r="G12" s="72"/>
      <c r="H12" s="31">
        <v>0</v>
      </c>
      <c r="I12" s="72"/>
      <c r="J12" s="31">
        <v>0</v>
      </c>
      <c r="K12" s="72"/>
      <c r="L12" s="31">
        <v>0</v>
      </c>
      <c r="M12" s="72"/>
      <c r="N12" s="31">
        <v>0.14299999999999999</v>
      </c>
      <c r="O12" s="72"/>
      <c r="P12" s="89">
        <v>0.14299999999999999</v>
      </c>
      <c r="Q12" s="72"/>
      <c r="R12" s="31">
        <v>0.25700000000000001</v>
      </c>
      <c r="S12" s="34"/>
      <c r="T12" s="31">
        <v>0.27800000000000002</v>
      </c>
      <c r="U12" s="72"/>
      <c r="V12" s="31">
        <v>0.309</v>
      </c>
      <c r="X12" s="31">
        <v>0.29599999999999999</v>
      </c>
      <c r="Y12" s="72"/>
      <c r="Z12" s="89">
        <v>1.1400000000000001</v>
      </c>
      <c r="AB12" s="31">
        <v>0.309</v>
      </c>
      <c r="AC12" s="34"/>
      <c r="AD12" s="31">
        <v>0.28599999999999998</v>
      </c>
      <c r="AF12" s="31">
        <v>0.27700000000000002</v>
      </c>
      <c r="AH12" s="31">
        <v>0.26600000000000001</v>
      </c>
      <c r="AJ12" s="89">
        <v>1.1389999999999998</v>
      </c>
      <c r="AL12" s="31">
        <v>0.26800000000000002</v>
      </c>
      <c r="AN12" s="31">
        <v>0.26200000000000001</v>
      </c>
      <c r="AP12" s="31">
        <v>0.25800000000000001</v>
      </c>
      <c r="AR12" s="31">
        <v>0.255</v>
      </c>
      <c r="AT12" s="89">
        <f t="shared" si="0"/>
        <v>1.0430000000000001</v>
      </c>
    </row>
    <row r="13" spans="1:46" s="71" customFormat="1" ht="12.75" customHeight="1" x14ac:dyDescent="0.2">
      <c r="A13" s="84" t="s">
        <v>78</v>
      </c>
      <c r="B13" s="22">
        <v>1169.5550000000001</v>
      </c>
      <c r="C13" s="70"/>
      <c r="D13" s="22">
        <v>1258.1640000000002</v>
      </c>
      <c r="E13" s="70"/>
      <c r="F13" s="22">
        <v>1296.576</v>
      </c>
      <c r="G13" s="70"/>
      <c r="H13" s="21">
        <v>324.92499999999995</v>
      </c>
      <c r="I13" s="70"/>
      <c r="J13" s="21">
        <v>328.70000000000005</v>
      </c>
      <c r="K13" s="72"/>
      <c r="L13" s="21">
        <v>336.63400000000001</v>
      </c>
      <c r="M13" s="70"/>
      <c r="N13" s="21">
        <v>367.95699999999999</v>
      </c>
      <c r="O13" s="70"/>
      <c r="P13" s="22">
        <v>1358.2159999999999</v>
      </c>
      <c r="Q13" s="70"/>
      <c r="R13" s="21">
        <v>326.846</v>
      </c>
      <c r="S13" s="70"/>
      <c r="T13" s="21">
        <v>315.25200000000001</v>
      </c>
      <c r="U13" s="72"/>
      <c r="V13" s="21">
        <v>303.899</v>
      </c>
      <c r="W13" s="70"/>
      <c r="X13" s="21">
        <v>313.11399999999998</v>
      </c>
      <c r="Y13" s="70"/>
      <c r="Z13" s="22">
        <v>1259.1109999999999</v>
      </c>
      <c r="AB13" s="21">
        <v>291.51400000000001</v>
      </c>
      <c r="AC13" s="21"/>
      <c r="AD13" s="21">
        <v>273.69</v>
      </c>
      <c r="AF13" s="21">
        <v>289.67500000000001</v>
      </c>
      <c r="AH13" s="21">
        <v>289.12199999999996</v>
      </c>
      <c r="AJ13" s="22">
        <v>1144.0019999999997</v>
      </c>
      <c r="AL13" s="21">
        <f>+'GAAP &amp; NonGAAP Income Statement'!AL68</f>
        <v>287.24099999999999</v>
      </c>
      <c r="AN13" s="21">
        <f>+'GAAP &amp; NonGAAP Income Statement'!AN68</f>
        <v>280.71300000000002</v>
      </c>
      <c r="AO13" s="323"/>
      <c r="AP13" s="21">
        <f>+'GAAP &amp; NonGAAP Income Statement'!AP68</f>
        <v>291.92399999999998</v>
      </c>
      <c r="AR13" s="21">
        <f>+'GAAP &amp; NonGAAP Income Statement'!AR68</f>
        <v>306.87400000000002</v>
      </c>
      <c r="AT13" s="22">
        <f>SUM(AT8:AT12)</f>
        <v>1166.752</v>
      </c>
    </row>
    <row r="14" spans="1:46" s="71" customFormat="1" ht="12.75" customHeight="1" x14ac:dyDescent="0.2">
      <c r="A14" s="84"/>
      <c r="B14" s="90"/>
      <c r="C14" s="72"/>
      <c r="D14" s="90"/>
      <c r="E14" s="72"/>
      <c r="F14" s="90"/>
      <c r="G14" s="72"/>
      <c r="H14" s="34"/>
      <c r="I14" s="72"/>
      <c r="J14" s="34"/>
      <c r="K14" s="72"/>
      <c r="L14" s="34"/>
      <c r="M14" s="72"/>
      <c r="N14" s="34"/>
      <c r="O14" s="72"/>
      <c r="P14" s="90"/>
      <c r="Q14" s="72"/>
      <c r="R14" s="34"/>
      <c r="S14" s="34"/>
      <c r="T14" s="34"/>
      <c r="U14" s="72"/>
      <c r="V14" s="34"/>
      <c r="X14" s="34"/>
      <c r="Y14" s="72"/>
      <c r="Z14" s="90"/>
      <c r="AB14" s="34"/>
      <c r="AC14" s="34"/>
      <c r="AD14" s="34"/>
      <c r="AF14" s="34"/>
      <c r="AH14" s="34"/>
      <c r="AJ14" s="90"/>
      <c r="AL14" s="34"/>
      <c r="AN14" s="34"/>
      <c r="AP14" s="34"/>
      <c r="AR14" s="34"/>
      <c r="AT14" s="90"/>
    </row>
    <row r="15" spans="1:46" s="71" customFormat="1" ht="12.75" customHeight="1" x14ac:dyDescent="0.2">
      <c r="A15" s="84" t="s">
        <v>79</v>
      </c>
      <c r="B15" s="86">
        <v>356.76799999999997</v>
      </c>
      <c r="C15" s="72"/>
      <c r="D15" s="86">
        <v>372.12799999999999</v>
      </c>
      <c r="E15" s="72"/>
      <c r="F15" s="86">
        <v>373.03899999999999</v>
      </c>
      <c r="G15" s="72"/>
      <c r="H15" s="85">
        <v>92.955999999999989</v>
      </c>
      <c r="I15" s="72"/>
      <c r="J15" s="85">
        <v>93.796999999999997</v>
      </c>
      <c r="K15" s="72"/>
      <c r="L15" s="85">
        <v>91.075999999999993</v>
      </c>
      <c r="M15" s="72"/>
      <c r="N15" s="85">
        <v>95.853999999999999</v>
      </c>
      <c r="O15" s="72"/>
      <c r="P15" s="86">
        <v>373.68299999999994</v>
      </c>
      <c r="Q15" s="72"/>
      <c r="R15" s="85">
        <v>92.942000000000007</v>
      </c>
      <c r="S15" s="85"/>
      <c r="T15" s="85">
        <v>86.054000000000002</v>
      </c>
      <c r="V15" s="85">
        <v>79.376000000000005</v>
      </c>
      <c r="W15" s="336"/>
      <c r="X15" s="85">
        <v>76.361999999999995</v>
      </c>
      <c r="Y15" s="129"/>
      <c r="Z15" s="86">
        <v>334.73400000000004</v>
      </c>
      <c r="AB15" s="85">
        <v>80.146999999999991</v>
      </c>
      <c r="AC15" s="85"/>
      <c r="AD15" s="85">
        <v>80.191000000000003</v>
      </c>
      <c r="AF15" s="85">
        <v>82.47</v>
      </c>
      <c r="AG15" s="336"/>
      <c r="AH15" s="85">
        <v>82.855999999999995</v>
      </c>
      <c r="AJ15" s="86">
        <v>325.66499999999996</v>
      </c>
      <c r="AL15" s="85">
        <f>+'GAAP &amp; NonGAAP Income Statement'!AL21</f>
        <v>82.115000000000009</v>
      </c>
      <c r="AM15" s="85"/>
      <c r="AN15" s="85">
        <f>+'GAAP &amp; NonGAAP Income Statement'!AN21</f>
        <v>81.83</v>
      </c>
      <c r="AP15" s="85">
        <f>+'GAAP &amp; NonGAAP Income Statement'!AP21</f>
        <v>82.268000000000001</v>
      </c>
      <c r="AR15" s="85">
        <f>+'GAAP &amp; NonGAAP Income Statement'!AR21</f>
        <v>82.805000000000007</v>
      </c>
      <c r="AT15" s="86">
        <f>AL15+AN15+AP15+AR15+0.001</f>
        <v>329.01900000000001</v>
      </c>
    </row>
    <row r="16" spans="1:46" s="71" customFormat="1" ht="12.75" customHeight="1" x14ac:dyDescent="0.2">
      <c r="A16" s="87" t="s">
        <v>234</v>
      </c>
      <c r="B16" s="88">
        <v>-1.4999999999999999E-2</v>
      </c>
      <c r="C16" s="72"/>
      <c r="D16" s="88">
        <v>-2.1999999999999999E-2</v>
      </c>
      <c r="E16" s="72"/>
      <c r="F16" s="88">
        <v>-2.1000000000000001E-2</v>
      </c>
      <c r="G16" s="72"/>
      <c r="H16" s="43">
        <v>-6.5000000000000002E-2</v>
      </c>
      <c r="I16" s="129"/>
      <c r="J16" s="43">
        <v>-8.2000000000000003E-2</v>
      </c>
      <c r="K16" s="43"/>
      <c r="L16" s="43">
        <v>-6.3E-2</v>
      </c>
      <c r="M16" s="43"/>
      <c r="N16" s="43">
        <v>-0.104</v>
      </c>
      <c r="O16" s="129"/>
      <c r="P16" s="88">
        <v>-0.314</v>
      </c>
      <c r="Q16" s="129"/>
      <c r="R16" s="43">
        <v>-0.14199999999999999</v>
      </c>
      <c r="S16" s="43"/>
      <c r="T16" s="43">
        <v>-0.11799999999999999</v>
      </c>
      <c r="U16" s="43"/>
      <c r="V16" s="43">
        <v>-0.121</v>
      </c>
      <c r="W16" s="337"/>
      <c r="X16" s="43">
        <v>-0.14000000000000001</v>
      </c>
      <c r="Y16" s="129"/>
      <c r="Z16" s="88">
        <v>-0.52100000000000002</v>
      </c>
      <c r="AB16" s="43">
        <v>-0.104</v>
      </c>
      <c r="AC16" s="43"/>
      <c r="AD16" s="43">
        <v>-0.253</v>
      </c>
      <c r="AE16" s="43"/>
      <c r="AF16" s="43">
        <v>-0.19500000000000001</v>
      </c>
      <c r="AG16" s="337"/>
      <c r="AH16" s="43">
        <v>-0.253</v>
      </c>
      <c r="AJ16" s="88">
        <f>SUM(AB16:AH16)</f>
        <v>-0.80500000000000005</v>
      </c>
      <c r="AL16" s="43">
        <v>-0.29299999999999998</v>
      </c>
      <c r="AM16" s="43"/>
      <c r="AN16" s="43">
        <v>-0.314</v>
      </c>
      <c r="AO16" s="43"/>
      <c r="AP16" s="43">
        <v>-0.34699999999999998</v>
      </c>
      <c r="AQ16" s="43"/>
      <c r="AR16" s="43">
        <v>-0.42499999999999999</v>
      </c>
      <c r="AT16" s="88">
        <f t="shared" ref="AT16:AT21" si="1">AL16+AN16+AP16+AR16</f>
        <v>-1.379</v>
      </c>
    </row>
    <row r="17" spans="1:46" s="71" customFormat="1" ht="12.75" customHeight="1" x14ac:dyDescent="0.2">
      <c r="A17" s="87" t="s">
        <v>233</v>
      </c>
      <c r="B17" s="88">
        <v>-2.7210000000000001</v>
      </c>
      <c r="C17" s="72"/>
      <c r="D17" s="88">
        <v>-3.234</v>
      </c>
      <c r="E17" s="72"/>
      <c r="F17" s="88">
        <v>-3.3239999999999998</v>
      </c>
      <c r="G17" s="72"/>
      <c r="H17" s="43">
        <v>-0.92400000000000004</v>
      </c>
      <c r="I17" s="129"/>
      <c r="J17" s="43">
        <v>-0.88900000000000001</v>
      </c>
      <c r="K17" s="43"/>
      <c r="L17" s="43">
        <v>-0.89800000000000002</v>
      </c>
      <c r="M17" s="43"/>
      <c r="N17" s="43">
        <v>-1.034</v>
      </c>
      <c r="O17" s="129"/>
      <c r="P17" s="88">
        <v>-3.7450000000000001</v>
      </c>
      <c r="Q17" s="129"/>
      <c r="R17" s="43">
        <v>-0.77600000000000002</v>
      </c>
      <c r="S17" s="43"/>
      <c r="T17" s="43">
        <v>-0.98899999999999999</v>
      </c>
      <c r="U17" s="43"/>
      <c r="V17" s="43">
        <v>-1.012</v>
      </c>
      <c r="W17" s="337"/>
      <c r="X17" s="43">
        <v>-0.998</v>
      </c>
      <c r="Y17" s="129"/>
      <c r="Z17" s="88">
        <v>-3.7750000000000004</v>
      </c>
      <c r="AB17" s="43">
        <v>-1.8009999999999999</v>
      </c>
      <c r="AC17" s="43"/>
      <c r="AD17" s="43">
        <v>-0.84699999999999998</v>
      </c>
      <c r="AE17" s="43"/>
      <c r="AF17" s="43">
        <v>-0.96299999999999997</v>
      </c>
      <c r="AG17" s="337"/>
      <c r="AH17" s="43">
        <v>-0.98199999999999998</v>
      </c>
      <c r="AJ17" s="88">
        <f>SUM(AB17:AH17)</f>
        <v>-4.593</v>
      </c>
      <c r="AL17" s="43">
        <v>-1.1439999999999999</v>
      </c>
      <c r="AM17" s="43"/>
      <c r="AN17" s="43">
        <v>-1.355</v>
      </c>
      <c r="AO17" s="43"/>
      <c r="AP17" s="43">
        <v>-1.139</v>
      </c>
      <c r="AQ17" s="43"/>
      <c r="AR17" s="43">
        <v>-1.478</v>
      </c>
      <c r="AT17" s="88">
        <f t="shared" si="1"/>
        <v>-5.1159999999999997</v>
      </c>
    </row>
    <row r="18" spans="1:46" s="71" customFormat="1" ht="12.75" customHeight="1" x14ac:dyDescent="0.2">
      <c r="A18" s="87" t="s">
        <v>80</v>
      </c>
      <c r="B18" s="88">
        <v>-5.0110000000000001</v>
      </c>
      <c r="C18" s="72"/>
      <c r="D18" s="88">
        <v>-5.6820000000000004</v>
      </c>
      <c r="E18" s="72"/>
      <c r="F18" s="88">
        <v>-6.1340000000000003</v>
      </c>
      <c r="G18" s="72"/>
      <c r="H18" s="43">
        <v>-1.5369999999999999</v>
      </c>
      <c r="I18" s="72"/>
      <c r="J18" s="43">
        <v>-1.349</v>
      </c>
      <c r="K18" s="43"/>
      <c r="L18" s="43">
        <v>-1.5489999999999999</v>
      </c>
      <c r="M18" s="43"/>
      <c r="N18" s="43">
        <v>-1.9159999999999999</v>
      </c>
      <c r="O18" s="72"/>
      <c r="P18" s="88">
        <v>-6.3510000000000009</v>
      </c>
      <c r="Q18" s="72"/>
      <c r="R18" s="43">
        <v>-1.6890000000000001</v>
      </c>
      <c r="S18" s="43"/>
      <c r="T18" s="43">
        <v>-1.504</v>
      </c>
      <c r="U18" s="43"/>
      <c r="V18" s="43">
        <v>-1.3169999999999999</v>
      </c>
      <c r="W18" s="337"/>
      <c r="X18" s="43">
        <v>-1.361</v>
      </c>
      <c r="Y18" s="129"/>
      <c r="Z18" s="88">
        <v>-5.8709999999999996</v>
      </c>
      <c r="AB18" s="43">
        <v>-1.4510000000000001</v>
      </c>
      <c r="AC18" s="43"/>
      <c r="AD18" s="43">
        <v>-1.2789999999999999</v>
      </c>
      <c r="AE18" s="43"/>
      <c r="AF18" s="43">
        <v>-1.3420000000000001</v>
      </c>
      <c r="AG18" s="337"/>
      <c r="AH18" s="43">
        <v>-1.321</v>
      </c>
      <c r="AJ18" s="88">
        <v>-5.3929999999999998</v>
      </c>
      <c r="AL18" s="43">
        <v>-1.4570000000000001</v>
      </c>
      <c r="AM18" s="43"/>
      <c r="AN18" s="43">
        <v>-1.538</v>
      </c>
      <c r="AO18" s="43"/>
      <c r="AP18" s="43">
        <v>-1.5049999999999999</v>
      </c>
      <c r="AQ18" s="43"/>
      <c r="AR18" s="43">
        <v>-1.6160000000000001</v>
      </c>
      <c r="AT18" s="88">
        <f t="shared" si="1"/>
        <v>-6.1159999999999997</v>
      </c>
    </row>
    <row r="19" spans="1:46" s="71" customFormat="1" ht="12.75" customHeight="1" x14ac:dyDescent="0.2">
      <c r="A19" s="87" t="s">
        <v>81</v>
      </c>
      <c r="B19" s="88">
        <v>0</v>
      </c>
      <c r="C19" s="72"/>
      <c r="D19" s="88">
        <v>0</v>
      </c>
      <c r="E19" s="72"/>
      <c r="F19" s="88">
        <v>0</v>
      </c>
      <c r="G19" s="72"/>
      <c r="H19" s="43">
        <v>0</v>
      </c>
      <c r="I19" s="72"/>
      <c r="J19" s="43">
        <v>0</v>
      </c>
      <c r="K19" s="43"/>
      <c r="L19" s="43">
        <v>0</v>
      </c>
      <c r="M19" s="43"/>
      <c r="N19" s="43">
        <v>6.5000000000000002E-2</v>
      </c>
      <c r="O19" s="72"/>
      <c r="P19" s="88">
        <v>6.5000000000000002E-2</v>
      </c>
      <c r="Q19" s="72"/>
      <c r="R19" s="43">
        <v>0.106</v>
      </c>
      <c r="S19" s="43"/>
      <c r="T19" s="43">
        <v>0.151</v>
      </c>
      <c r="U19" s="43"/>
      <c r="V19" s="43">
        <v>0.13500000000000001</v>
      </c>
      <c r="W19" s="337"/>
      <c r="X19" s="43">
        <v>0.13400000000000001</v>
      </c>
      <c r="Y19" s="129"/>
      <c r="Z19" s="88">
        <v>0.52600000000000002</v>
      </c>
      <c r="AB19" s="43">
        <v>0.13200000000000001</v>
      </c>
      <c r="AC19" s="43"/>
      <c r="AD19" s="43">
        <v>0.125</v>
      </c>
      <c r="AE19" s="43"/>
      <c r="AF19" s="43">
        <v>0.121</v>
      </c>
      <c r="AG19" s="337"/>
      <c r="AH19" s="43">
        <v>0.114</v>
      </c>
      <c r="AJ19" s="88">
        <v>0.49199999999999999</v>
      </c>
      <c r="AL19" s="43">
        <v>0.113</v>
      </c>
      <c r="AM19" s="43"/>
      <c r="AN19" s="43">
        <v>0.108</v>
      </c>
      <c r="AO19" s="43"/>
      <c r="AP19" s="43">
        <v>0.108</v>
      </c>
      <c r="AQ19" s="43"/>
      <c r="AR19" s="43">
        <v>0.108</v>
      </c>
      <c r="AT19" s="88">
        <f t="shared" si="1"/>
        <v>0.437</v>
      </c>
    </row>
    <row r="20" spans="1:46" s="71" customFormat="1" ht="12.75" customHeight="1" x14ac:dyDescent="0.2">
      <c r="A20" s="87" t="s">
        <v>149</v>
      </c>
      <c r="B20" s="88">
        <v>-15.393000000000001</v>
      </c>
      <c r="C20" s="72"/>
      <c r="D20" s="88">
        <v>-15.819000000000001</v>
      </c>
      <c r="E20" s="72"/>
      <c r="F20" s="88">
        <v>-18.585999999999999</v>
      </c>
      <c r="G20" s="72"/>
      <c r="H20" s="43">
        <v>-4.4969999999999999</v>
      </c>
      <c r="I20" s="72"/>
      <c r="J20" s="43">
        <v>-4.407</v>
      </c>
      <c r="K20" s="72"/>
      <c r="L20" s="34">
        <v>-4.415</v>
      </c>
      <c r="M20" s="72"/>
      <c r="N20" s="43">
        <v>-4.7930000000000001</v>
      </c>
      <c r="O20" s="72"/>
      <c r="P20" s="88">
        <v>-18.111999999999998</v>
      </c>
      <c r="Q20" s="72"/>
      <c r="R20" s="43">
        <v>-4.7670000000000003</v>
      </c>
      <c r="S20" s="43"/>
      <c r="T20" s="43">
        <v>-4.7140000000000004</v>
      </c>
      <c r="V20" s="43">
        <v>-4.9569999999999999</v>
      </c>
      <c r="W20" s="336"/>
      <c r="X20" s="43">
        <v>-4.9640000000000004</v>
      </c>
      <c r="Y20" s="129"/>
      <c r="Z20" s="88">
        <v>-19.402000000000001</v>
      </c>
      <c r="AB20" s="43">
        <v>-5.1269999999999998</v>
      </c>
      <c r="AC20" s="43"/>
      <c r="AD20" s="43">
        <v>-6.7249999999999996</v>
      </c>
      <c r="AF20" s="43">
        <v>-6.383</v>
      </c>
      <c r="AG20" s="336"/>
      <c r="AH20" s="43">
        <v>-6.3689999999999998</v>
      </c>
      <c r="AJ20" s="88">
        <v>-24.603999999999999</v>
      </c>
      <c r="AL20" s="43">
        <v>-6.3879999999999999</v>
      </c>
      <c r="AM20" s="43"/>
      <c r="AN20" s="43">
        <v>-6.3890000000000002</v>
      </c>
      <c r="AP20" s="43">
        <v>-6.5170000000000003</v>
      </c>
      <c r="AR20" s="43">
        <v>-7.327</v>
      </c>
      <c r="AT20" s="88">
        <f t="shared" si="1"/>
        <v>-26.621000000000002</v>
      </c>
    </row>
    <row r="21" spans="1:46" s="71" customFormat="1" ht="12.75" customHeight="1" x14ac:dyDescent="0.2">
      <c r="A21" s="87" t="s">
        <v>82</v>
      </c>
      <c r="B21" s="89">
        <v>0</v>
      </c>
      <c r="C21" s="72"/>
      <c r="D21" s="89">
        <v>0</v>
      </c>
      <c r="E21" s="72"/>
      <c r="F21" s="89">
        <v>0</v>
      </c>
      <c r="G21" s="72"/>
      <c r="H21" s="31">
        <v>0</v>
      </c>
      <c r="I21" s="72"/>
      <c r="J21" s="31">
        <v>0</v>
      </c>
      <c r="K21" s="72"/>
      <c r="L21" s="31">
        <v>0</v>
      </c>
      <c r="M21" s="72"/>
      <c r="N21" s="31">
        <v>0</v>
      </c>
      <c r="O21" s="72"/>
      <c r="P21" s="89">
        <v>0</v>
      </c>
      <c r="Q21" s="72"/>
      <c r="R21" s="31">
        <v>0</v>
      </c>
      <c r="S21" s="34"/>
      <c r="T21" s="31">
        <v>0</v>
      </c>
      <c r="V21" s="31">
        <v>0</v>
      </c>
      <c r="W21" s="336"/>
      <c r="X21" s="31">
        <v>0</v>
      </c>
      <c r="Y21" s="129"/>
      <c r="Z21" s="89">
        <v>0</v>
      </c>
      <c r="AB21" s="31">
        <v>0</v>
      </c>
      <c r="AC21" s="34"/>
      <c r="AD21" s="31">
        <v>0</v>
      </c>
      <c r="AF21" s="31">
        <v>0</v>
      </c>
      <c r="AG21" s="336"/>
      <c r="AH21" s="31">
        <v>0</v>
      </c>
      <c r="AJ21" s="89">
        <v>0</v>
      </c>
      <c r="AL21" s="31">
        <v>0</v>
      </c>
      <c r="AM21" s="34"/>
      <c r="AN21" s="31">
        <v>0</v>
      </c>
      <c r="AP21" s="31">
        <v>0</v>
      </c>
      <c r="AR21" s="31">
        <v>0</v>
      </c>
      <c r="AT21" s="89">
        <f t="shared" si="1"/>
        <v>0</v>
      </c>
    </row>
    <row r="22" spans="1:46" s="71" customFormat="1" ht="12.75" customHeight="1" x14ac:dyDescent="0.2">
      <c r="A22" s="84" t="s">
        <v>83</v>
      </c>
      <c r="B22" s="22">
        <v>333.62800000000004</v>
      </c>
      <c r="C22" s="70"/>
      <c r="D22" s="22">
        <v>347.37099999999998</v>
      </c>
      <c r="E22" s="70"/>
      <c r="F22" s="22">
        <v>344.97400000000005</v>
      </c>
      <c r="G22" s="70"/>
      <c r="H22" s="21">
        <v>85.932999999999993</v>
      </c>
      <c r="I22" s="70"/>
      <c r="J22" s="21">
        <v>87.07</v>
      </c>
      <c r="K22" s="72"/>
      <c r="L22" s="21">
        <v>84.150999999999996</v>
      </c>
      <c r="M22" s="70"/>
      <c r="N22" s="21">
        <v>88.072000000000003</v>
      </c>
      <c r="O22" s="70"/>
      <c r="P22" s="22">
        <v>345.226</v>
      </c>
      <c r="Q22" s="70"/>
      <c r="R22" s="21">
        <v>85.674000000000007</v>
      </c>
      <c r="S22" s="21"/>
      <c r="T22" s="21">
        <v>78.88</v>
      </c>
      <c r="V22" s="21">
        <v>72.103999999999999</v>
      </c>
      <c r="W22" s="336"/>
      <c r="X22" s="21">
        <v>69.033000000000001</v>
      </c>
      <c r="Y22" s="131"/>
      <c r="Z22" s="22">
        <v>305.69100000000003</v>
      </c>
      <c r="AB22" s="21">
        <v>71.796000000000006</v>
      </c>
      <c r="AC22" s="21"/>
      <c r="AD22" s="21">
        <v>71.212000000000003</v>
      </c>
      <c r="AF22" s="21">
        <v>73.707999999999998</v>
      </c>
      <c r="AG22" s="336"/>
      <c r="AH22" s="21">
        <v>74.044999999999987</v>
      </c>
      <c r="AJ22" s="22">
        <v>290.762</v>
      </c>
      <c r="AL22" s="21">
        <f>+'GAAP &amp; NonGAAP Income Statement'!AL74</f>
        <v>72.945999999999998</v>
      </c>
      <c r="AM22" s="21"/>
      <c r="AN22" s="21">
        <f>+'GAAP &amp; NonGAAP Income Statement'!AN74</f>
        <v>72.341999999999999</v>
      </c>
      <c r="AP22" s="21">
        <f>+'GAAP &amp; NonGAAP Income Statement'!AP74</f>
        <v>72.867999999999995</v>
      </c>
      <c r="AR22" s="21">
        <f>+'GAAP &amp; NonGAAP Income Statement'!AR74</f>
        <v>72.067000000000007</v>
      </c>
      <c r="AT22" s="22">
        <f>SUM(AT15:AT21)</f>
        <v>290.22400000000005</v>
      </c>
    </row>
    <row r="23" spans="1:46" s="71" customFormat="1" ht="12.75" customHeight="1" x14ac:dyDescent="0.2">
      <c r="A23" s="84"/>
      <c r="B23" s="90"/>
      <c r="C23" s="72"/>
      <c r="D23" s="90"/>
      <c r="E23" s="72"/>
      <c r="F23" s="90"/>
      <c r="G23" s="72"/>
      <c r="H23" s="34"/>
      <c r="I23" s="72"/>
      <c r="J23" s="34"/>
      <c r="K23" s="72"/>
      <c r="L23" s="34"/>
      <c r="M23" s="72"/>
      <c r="N23" s="34"/>
      <c r="O23" s="72"/>
      <c r="P23" s="90"/>
      <c r="Q23" s="72"/>
      <c r="R23" s="34"/>
      <c r="S23" s="34"/>
      <c r="T23" s="34"/>
      <c r="U23" s="72"/>
      <c r="V23" s="34"/>
      <c r="X23" s="34"/>
      <c r="Y23" s="72"/>
      <c r="Z23" s="90"/>
      <c r="AA23" s="91"/>
      <c r="AB23" s="34"/>
      <c r="AC23" s="34"/>
      <c r="AD23" s="34"/>
      <c r="AF23" s="34"/>
      <c r="AH23" s="34"/>
      <c r="AJ23" s="90"/>
      <c r="AL23" s="34"/>
      <c r="AM23" s="34"/>
      <c r="AN23" s="34"/>
      <c r="AP23" s="34"/>
      <c r="AR23" s="34"/>
      <c r="AT23" s="90"/>
    </row>
    <row r="24" spans="1:46" s="71" customFormat="1" ht="12.75" customHeight="1" x14ac:dyDescent="0.2">
      <c r="A24" s="84" t="s">
        <v>84</v>
      </c>
      <c r="B24" s="86">
        <v>810.18100000000004</v>
      </c>
      <c r="C24" s="72"/>
      <c r="D24" s="86">
        <v>883.55100000000016</v>
      </c>
      <c r="E24" s="72"/>
      <c r="F24" s="86">
        <v>920.50200000000018</v>
      </c>
      <c r="G24" s="72"/>
      <c r="H24" s="85">
        <v>231.96899999999997</v>
      </c>
      <c r="I24" s="130"/>
      <c r="J24" s="85">
        <v>234.90300000000005</v>
      </c>
      <c r="K24" s="130"/>
      <c r="L24" s="85">
        <v>245.55800000000002</v>
      </c>
      <c r="M24" s="130"/>
      <c r="N24" s="85">
        <v>270.85400000000004</v>
      </c>
      <c r="O24" s="72"/>
      <c r="P24" s="86">
        <v>983.28400000000011</v>
      </c>
      <c r="Q24" s="72"/>
      <c r="R24" s="85">
        <v>232.5</v>
      </c>
      <c r="S24" s="130"/>
      <c r="T24" s="85">
        <v>228.06500000000003</v>
      </c>
      <c r="U24" s="130"/>
      <c r="V24" s="85">
        <v>223.73699999999999</v>
      </c>
      <c r="W24" s="130"/>
      <c r="X24" s="85">
        <v>236.20599999999999</v>
      </c>
      <c r="Y24" s="72"/>
      <c r="Z24" s="86">
        <v>920.50800000000004</v>
      </c>
      <c r="AA24" s="25"/>
      <c r="AB24" s="85">
        <v>210.87</v>
      </c>
      <c r="AC24" s="85"/>
      <c r="AD24" s="85">
        <v>192.43600000000001</v>
      </c>
      <c r="AF24" s="85">
        <v>206.18199999999999</v>
      </c>
      <c r="AH24" s="85">
        <v>205.38099999999997</v>
      </c>
      <c r="AJ24" s="86">
        <v>814.86799999999994</v>
      </c>
      <c r="AL24" s="85">
        <f>+'GAAP &amp; NonGAAP Income Statement'!AL22</f>
        <v>204.21199999999999</v>
      </c>
      <c r="AM24" s="85"/>
      <c r="AN24" s="85">
        <f>+'GAAP &amp; NonGAAP Income Statement'!AN22</f>
        <v>198.21000000000004</v>
      </c>
      <c r="AP24" s="85">
        <f>+'GAAP &amp; NonGAAP Income Statement'!AP22</f>
        <v>209.02500000000001</v>
      </c>
      <c r="AR24" s="85">
        <f>+'GAAP &amp; NonGAAP Income Statement'!AR22</f>
        <v>223.57399999999996</v>
      </c>
      <c r="AT24" s="86">
        <f>AL24+AN24+AP24+AR24-0.001</f>
        <v>835.02</v>
      </c>
    </row>
    <row r="25" spans="1:46" s="71" customFormat="1" ht="12.75" customHeight="1" x14ac:dyDescent="0.2">
      <c r="A25" s="87" t="s">
        <v>85</v>
      </c>
      <c r="B25" s="88">
        <v>2.6059999999999999</v>
      </c>
      <c r="C25" s="72"/>
      <c r="D25" s="88">
        <v>2.4849999999999999</v>
      </c>
      <c r="E25" s="72"/>
      <c r="F25" s="88">
        <v>3.0349999999999997</v>
      </c>
      <c r="G25" s="72"/>
      <c r="H25" s="43">
        <v>0</v>
      </c>
      <c r="I25" s="72"/>
      <c r="J25" s="43">
        <v>0</v>
      </c>
      <c r="K25" s="72"/>
      <c r="L25" s="34">
        <v>0</v>
      </c>
      <c r="M25" s="72"/>
      <c r="N25" s="34">
        <v>1.2489999999999999</v>
      </c>
      <c r="O25" s="72"/>
      <c r="P25" s="88">
        <v>1.2489999999999999</v>
      </c>
      <c r="Q25" s="72"/>
      <c r="R25" s="43">
        <v>1.4039999999999999</v>
      </c>
      <c r="S25" s="72"/>
      <c r="T25" s="43">
        <v>1.133</v>
      </c>
      <c r="U25" s="72"/>
      <c r="V25" s="34">
        <v>0.78600000000000003</v>
      </c>
      <c r="W25" s="72"/>
      <c r="X25" s="34">
        <v>0.54600000000000004</v>
      </c>
      <c r="Y25" s="72"/>
      <c r="Z25" s="88">
        <v>3.8690000000000002</v>
      </c>
      <c r="AA25" s="92"/>
      <c r="AB25" s="34">
        <v>0.497</v>
      </c>
      <c r="AC25" s="34"/>
      <c r="AD25" s="34">
        <v>1.0629999999999999</v>
      </c>
      <c r="AF25" s="34">
        <v>1.0230000000000001</v>
      </c>
      <c r="AH25" s="34">
        <v>0.88500000000000001</v>
      </c>
      <c r="AJ25" s="88">
        <v>3.4689999999999999</v>
      </c>
      <c r="AL25" s="34">
        <f>+AL9+AL10+AL12+AL11</f>
        <v>0.91400000000000003</v>
      </c>
      <c r="AM25" s="34"/>
      <c r="AN25" s="34">
        <f>+AN9+AN10+AN12+AN11</f>
        <v>0.67300000000000004</v>
      </c>
      <c r="AP25" s="34">
        <f>+AP9+AP10+AP12+AP11</f>
        <v>0.63100000000000001</v>
      </c>
      <c r="AR25" s="34">
        <f>+AR9+AR10+AR12+AR11</f>
        <v>0.495</v>
      </c>
      <c r="AT25" s="88">
        <f t="shared" ref="AT25:AT28" si="2">AL25+AN25+AP25+AR25</f>
        <v>2.7130000000000001</v>
      </c>
    </row>
    <row r="26" spans="1:46" s="71" customFormat="1" ht="12.75" customHeight="1" x14ac:dyDescent="0.2">
      <c r="A26" s="87" t="s">
        <v>86</v>
      </c>
      <c r="B26" s="88">
        <v>7.7469999999999999</v>
      </c>
      <c r="C26" s="72"/>
      <c r="D26" s="88">
        <v>8.9380000000000006</v>
      </c>
      <c r="E26" s="72"/>
      <c r="F26" s="88">
        <v>9.479000000000001</v>
      </c>
      <c r="G26" s="72"/>
      <c r="H26" s="43">
        <v>2.5259999999999998</v>
      </c>
      <c r="I26" s="72"/>
      <c r="J26" s="43">
        <v>2.3199999999999998</v>
      </c>
      <c r="K26" s="72"/>
      <c r="L26" s="43">
        <v>2.5099999999999998</v>
      </c>
      <c r="M26" s="72"/>
      <c r="N26" s="43">
        <v>3.0539999999999998</v>
      </c>
      <c r="O26" s="72"/>
      <c r="P26" s="88">
        <v>10.41</v>
      </c>
      <c r="Q26" s="72"/>
      <c r="R26" s="43">
        <v>2.6070000000000002</v>
      </c>
      <c r="S26" s="72"/>
      <c r="T26" s="43">
        <v>2.6109999999999998</v>
      </c>
      <c r="U26" s="72"/>
      <c r="V26" s="43">
        <v>2.4500000000000002</v>
      </c>
      <c r="W26" s="72"/>
      <c r="X26" s="43">
        <v>2.4989999999999997</v>
      </c>
      <c r="Y26" s="72"/>
      <c r="Z26" s="88">
        <v>10.166999999999998</v>
      </c>
      <c r="AA26" s="92"/>
      <c r="AB26" s="43">
        <v>3.3559999999999999</v>
      </c>
      <c r="AC26" s="43"/>
      <c r="AD26" s="43">
        <v>2.379</v>
      </c>
      <c r="AF26" s="43">
        <v>2.5</v>
      </c>
      <c r="AH26" s="43">
        <v>2.556</v>
      </c>
      <c r="AJ26" s="88">
        <v>10.791</v>
      </c>
      <c r="AL26" s="43">
        <f>-AL16-AL17-AL18</f>
        <v>2.8940000000000001</v>
      </c>
      <c r="AM26" s="43"/>
      <c r="AN26" s="43">
        <f>-AN16-AN17-AN18</f>
        <v>3.2069999999999999</v>
      </c>
      <c r="AP26" s="43">
        <f>-AP16-AP17-AP18</f>
        <v>2.9909999999999997</v>
      </c>
      <c r="AR26" s="43">
        <f>-AR16-AR17-AR18</f>
        <v>3.5190000000000001</v>
      </c>
      <c r="AT26" s="88">
        <f t="shared" si="2"/>
        <v>12.610999999999999</v>
      </c>
    </row>
    <row r="27" spans="1:46" s="71" customFormat="1" ht="12.75" customHeight="1" x14ac:dyDescent="0.2">
      <c r="A27" s="87" t="s">
        <v>81</v>
      </c>
      <c r="B27" s="88">
        <v>0</v>
      </c>
      <c r="C27" s="72"/>
      <c r="D27" s="88">
        <v>0</v>
      </c>
      <c r="E27" s="72"/>
      <c r="F27" s="88">
        <v>0</v>
      </c>
      <c r="G27" s="72"/>
      <c r="H27" s="43">
        <v>0</v>
      </c>
      <c r="I27" s="72"/>
      <c r="J27" s="43">
        <v>0</v>
      </c>
      <c r="K27" s="72"/>
      <c r="L27" s="34">
        <v>0</v>
      </c>
      <c r="M27" s="72"/>
      <c r="N27" s="34">
        <v>-6.5000000000000002E-2</v>
      </c>
      <c r="O27" s="72"/>
      <c r="P27" s="88">
        <v>-6.5000000000000002E-2</v>
      </c>
      <c r="Q27" s="72"/>
      <c r="R27" s="43">
        <v>-0.106</v>
      </c>
      <c r="S27" s="72"/>
      <c r="T27" s="43">
        <v>-0.151</v>
      </c>
      <c r="U27" s="72"/>
      <c r="V27" s="34">
        <v>-0.13500000000000001</v>
      </c>
      <c r="W27" s="72"/>
      <c r="X27" s="34">
        <v>-0.13400000000000001</v>
      </c>
      <c r="Y27" s="72"/>
      <c r="Z27" s="88">
        <v>-0.52600000000000002</v>
      </c>
      <c r="AA27" s="92"/>
      <c r="AB27" s="34">
        <v>-0.13200000000000001</v>
      </c>
      <c r="AC27" s="34"/>
      <c r="AD27" s="34">
        <v>-0.125</v>
      </c>
      <c r="AF27" s="34">
        <v>-0.121</v>
      </c>
      <c r="AH27" s="34">
        <v>-0.114</v>
      </c>
      <c r="AJ27" s="88">
        <v>-0.49199999999999999</v>
      </c>
      <c r="AL27" s="34">
        <f>-AL19</f>
        <v>-0.113</v>
      </c>
      <c r="AM27" s="34"/>
      <c r="AN27" s="34">
        <f>-AN19</f>
        <v>-0.108</v>
      </c>
      <c r="AP27" s="34">
        <f>-AP19</f>
        <v>-0.108</v>
      </c>
      <c r="AR27" s="34">
        <f>-AR19</f>
        <v>-0.108</v>
      </c>
      <c r="AT27" s="88">
        <f t="shared" si="2"/>
        <v>-0.437</v>
      </c>
    </row>
    <row r="28" spans="1:46" s="71" customFormat="1" ht="12.75" customHeight="1" x14ac:dyDescent="0.2">
      <c r="A28" s="87" t="s">
        <v>54</v>
      </c>
      <c r="B28" s="89">
        <v>15.393000000000001</v>
      </c>
      <c r="C28" s="72"/>
      <c r="D28" s="89">
        <v>15.819000000000001</v>
      </c>
      <c r="E28" s="72"/>
      <c r="F28" s="89">
        <v>18.585999999999999</v>
      </c>
      <c r="G28" s="72"/>
      <c r="H28" s="31">
        <v>4.4969999999999999</v>
      </c>
      <c r="I28" s="72"/>
      <c r="J28" s="31">
        <v>4.407</v>
      </c>
      <c r="K28" s="72"/>
      <c r="L28" s="31">
        <v>4.415</v>
      </c>
      <c r="M28" s="72"/>
      <c r="N28" s="31">
        <v>4.7930000000000001</v>
      </c>
      <c r="O28" s="72"/>
      <c r="P28" s="89">
        <v>18.111999999999998</v>
      </c>
      <c r="Q28" s="72"/>
      <c r="R28" s="31">
        <v>4.7670000000000003</v>
      </c>
      <c r="S28" s="72"/>
      <c r="T28" s="31">
        <v>4.7140000000000004</v>
      </c>
      <c r="U28" s="72"/>
      <c r="V28" s="31">
        <v>4.9569999999999999</v>
      </c>
      <c r="W28" s="72"/>
      <c r="X28" s="31">
        <v>4.9640000000000004</v>
      </c>
      <c r="Y28" s="72"/>
      <c r="Z28" s="89">
        <v>19.402000000000001</v>
      </c>
      <c r="AA28" s="92"/>
      <c r="AB28" s="31">
        <v>5.1269999999999998</v>
      </c>
      <c r="AC28" s="34"/>
      <c r="AD28" s="31">
        <v>6.7249999999999996</v>
      </c>
      <c r="AF28" s="31">
        <v>6.383</v>
      </c>
      <c r="AH28" s="31">
        <v>6.3689999999999998</v>
      </c>
      <c r="AJ28" s="89">
        <v>24.603999999999999</v>
      </c>
      <c r="AL28" s="31">
        <f>-AL20-AL21</f>
        <v>6.3879999999999999</v>
      </c>
      <c r="AM28" s="34"/>
      <c r="AN28" s="31">
        <f>-AN20-AN21</f>
        <v>6.3890000000000002</v>
      </c>
      <c r="AP28" s="31">
        <f>-AP20-AP21</f>
        <v>6.5170000000000003</v>
      </c>
      <c r="AR28" s="31">
        <f>-AR20-AR21</f>
        <v>7.327</v>
      </c>
      <c r="AT28" s="89">
        <f t="shared" si="2"/>
        <v>26.621000000000002</v>
      </c>
    </row>
    <row r="29" spans="1:46" s="71" customFormat="1" ht="12.75" customHeight="1" x14ac:dyDescent="0.2">
      <c r="A29" s="84" t="s">
        <v>87</v>
      </c>
      <c r="B29" s="22">
        <v>835.92700000000002</v>
      </c>
      <c r="C29" s="70"/>
      <c r="D29" s="22">
        <v>910.79300000000023</v>
      </c>
      <c r="E29" s="70"/>
      <c r="F29" s="22">
        <v>951.60199999999998</v>
      </c>
      <c r="G29" s="70"/>
      <c r="H29" s="21">
        <v>238.99199999999996</v>
      </c>
      <c r="I29" s="70"/>
      <c r="J29" s="21">
        <v>241.63000000000005</v>
      </c>
      <c r="K29" s="72"/>
      <c r="L29" s="21">
        <v>252.483</v>
      </c>
      <c r="M29" s="70"/>
      <c r="N29" s="21">
        <v>279.88499999999999</v>
      </c>
      <c r="O29" s="70"/>
      <c r="P29" s="22">
        <v>1012.9899999999999</v>
      </c>
      <c r="Q29" s="70"/>
      <c r="R29" s="21">
        <v>241.172</v>
      </c>
      <c r="S29" s="70"/>
      <c r="T29" s="21">
        <v>236.37200000000001</v>
      </c>
      <c r="U29" s="72"/>
      <c r="V29" s="21">
        <v>231.79500000000002</v>
      </c>
      <c r="W29" s="70"/>
      <c r="X29" s="21">
        <v>244.08099999999996</v>
      </c>
      <c r="Y29" s="70"/>
      <c r="Z29" s="22">
        <v>953.41999999999985</v>
      </c>
      <c r="AB29" s="21">
        <v>219.71800000000002</v>
      </c>
      <c r="AC29" s="21"/>
      <c r="AD29" s="21">
        <v>202.47800000000001</v>
      </c>
      <c r="AF29" s="21">
        <v>215.96700000000001</v>
      </c>
      <c r="AH29" s="21">
        <v>215.07699999999997</v>
      </c>
      <c r="AJ29" s="22">
        <v>853.23999999999978</v>
      </c>
      <c r="AL29" s="21">
        <f>+'GAAP &amp; NonGAAP Income Statement'!AL75</f>
        <v>214.29499999999999</v>
      </c>
      <c r="AM29" s="21"/>
      <c r="AN29" s="21">
        <f>+'GAAP &amp; NonGAAP Income Statement'!AN75</f>
        <v>208.37100000000004</v>
      </c>
      <c r="AP29" s="21">
        <f>+'GAAP &amp; NonGAAP Income Statement'!AP75</f>
        <v>219.05599999999998</v>
      </c>
      <c r="AR29" s="21">
        <f>+'GAAP &amp; NonGAAP Income Statement'!AR75</f>
        <v>234.80700000000002</v>
      </c>
      <c r="AT29" s="22">
        <f>SUM(AT24:AT28)</f>
        <v>876.52799999999991</v>
      </c>
    </row>
    <row r="30" spans="1:46" s="71" customFormat="1" ht="12.75" customHeight="1" x14ac:dyDescent="0.2">
      <c r="A30" s="84"/>
      <c r="B30" s="90"/>
      <c r="C30" s="72"/>
      <c r="D30" s="90"/>
      <c r="E30" s="72"/>
      <c r="F30" s="90"/>
      <c r="G30" s="72"/>
      <c r="H30" s="34"/>
      <c r="I30" s="72"/>
      <c r="J30" s="34"/>
      <c r="K30" s="72"/>
      <c r="L30" s="34"/>
      <c r="M30" s="72"/>
      <c r="N30" s="34"/>
      <c r="O30" s="72"/>
      <c r="P30" s="90"/>
      <c r="Q30" s="72"/>
      <c r="R30" s="34"/>
      <c r="S30" s="34"/>
      <c r="T30" s="34"/>
      <c r="U30" s="72"/>
      <c r="V30" s="34"/>
      <c r="X30" s="34"/>
      <c r="Y30" s="72"/>
      <c r="Z30" s="90"/>
      <c r="AB30" s="34"/>
      <c r="AC30" s="34"/>
      <c r="AD30" s="34"/>
      <c r="AF30" s="34"/>
      <c r="AH30" s="34"/>
      <c r="AJ30" s="90"/>
      <c r="AL30" s="34"/>
      <c r="AN30" s="34"/>
      <c r="AP30" s="34"/>
      <c r="AR30" s="34"/>
      <c r="AT30" s="90"/>
    </row>
    <row r="31" spans="1:46" s="71" customFormat="1" ht="12.75" customHeight="1" x14ac:dyDescent="0.2">
      <c r="A31" s="84" t="s">
        <v>88</v>
      </c>
      <c r="B31" s="94">
        <v>0.6942728431148234</v>
      </c>
      <c r="C31" s="93"/>
      <c r="D31" s="94">
        <v>0.70364400455848997</v>
      </c>
      <c r="E31" s="93"/>
      <c r="F31" s="94">
        <v>0.71161408876873644</v>
      </c>
      <c r="G31" s="93"/>
      <c r="H31" s="93">
        <v>0.71391551896591521</v>
      </c>
      <c r="I31" s="93"/>
      <c r="J31" s="93">
        <v>0.71464253118345</v>
      </c>
      <c r="K31" s="93"/>
      <c r="L31" s="93">
        <v>0.72945097643137657</v>
      </c>
      <c r="M31" s="93"/>
      <c r="N31" s="93">
        <v>0.73860946584203246</v>
      </c>
      <c r="O31" s="93"/>
      <c r="P31" s="94">
        <v>0.72461894799210302</v>
      </c>
      <c r="Q31" s="93"/>
      <c r="R31" s="93">
        <v>0.71441301368600241</v>
      </c>
      <c r="S31" s="93"/>
      <c r="T31" s="93">
        <v>0.72604649830159906</v>
      </c>
      <c r="U31" s="93"/>
      <c r="V31" s="93">
        <v>0.73813066414175565</v>
      </c>
      <c r="W31" s="93"/>
      <c r="X31" s="93">
        <v>0.75569476082004561</v>
      </c>
      <c r="Y31" s="93"/>
      <c r="Z31" s="94">
        <v>0.73333110268776847</v>
      </c>
      <c r="AB31" s="93">
        <v>0.72459684485786058</v>
      </c>
      <c r="AC31" s="93"/>
      <c r="AD31" s="93">
        <v>0.70585818719349147</v>
      </c>
      <c r="AF31" s="93">
        <v>0.71429264304421936</v>
      </c>
      <c r="AH31" s="93">
        <v>0.71254210944465834</v>
      </c>
      <c r="AJ31" s="94">
        <v>0.71446244869723197</v>
      </c>
      <c r="AL31" s="93">
        <f>+'GAAP &amp; NonGAAP Income Statement'!AL43</f>
        <v>0.7132125157599527</v>
      </c>
      <c r="AN31" s="93">
        <f>+'GAAP &amp; NonGAAP Income Statement'!AN43</f>
        <v>0.70779174403656631</v>
      </c>
      <c r="AP31" s="93">
        <f>+'GAAP &amp; NonGAAP Income Statement'!AP43</f>
        <v>0.71757646081436899</v>
      </c>
      <c r="AR31" s="93">
        <f>+'GAAP &amp; NonGAAP Income Statement'!AR43</f>
        <v>0.72973017080152358</v>
      </c>
      <c r="AT31" s="94">
        <f>+'GAAP &amp; NonGAAP Income Statement'!AT43</f>
        <v>0.71734709919513007</v>
      </c>
    </row>
    <row r="32" spans="1:46" s="71" customFormat="1" ht="12.75" customHeight="1" x14ac:dyDescent="0.2">
      <c r="A32" s="87" t="s">
        <v>85</v>
      </c>
      <c r="B32" s="94">
        <v>2.2331738576407364E-3</v>
      </c>
      <c r="C32" s="72"/>
      <c r="D32" s="94">
        <v>1.9790089664635624E-3</v>
      </c>
      <c r="E32" s="72"/>
      <c r="F32" s="94">
        <v>2.3462727505351583E-3</v>
      </c>
      <c r="G32" s="72"/>
      <c r="H32" s="93">
        <v>0</v>
      </c>
      <c r="I32" s="72"/>
      <c r="J32" s="93">
        <v>0</v>
      </c>
      <c r="K32" s="72"/>
      <c r="L32" s="93">
        <v>0</v>
      </c>
      <c r="M32" s="72"/>
      <c r="N32" s="93">
        <v>3.405979689562267E-3</v>
      </c>
      <c r="O32" s="72"/>
      <c r="P32" s="94">
        <v>9.2043505847968284E-4</v>
      </c>
      <c r="Q32" s="72"/>
      <c r="R32" s="93">
        <v>4.3141327794199887E-3</v>
      </c>
      <c r="S32" s="72"/>
      <c r="T32" s="93">
        <v>3.606913303556932E-3</v>
      </c>
      <c r="U32" s="72"/>
      <c r="V32" s="93">
        <v>2.5930923450990227E-3</v>
      </c>
      <c r="W32" s="72"/>
      <c r="X32" s="93">
        <v>1.7468198919915029E-3</v>
      </c>
      <c r="Y32" s="72"/>
      <c r="Z32" s="94">
        <v>3.0822741750196375E-3</v>
      </c>
      <c r="AB32" s="93">
        <v>1.7078040114495031E-3</v>
      </c>
      <c r="AC32" s="93"/>
      <c r="AD32" s="93">
        <v>3.8991002358533819E-3</v>
      </c>
      <c r="AF32" s="93">
        <v>3.5440599753336203E-3</v>
      </c>
      <c r="AH32" s="93">
        <v>3.0703899915694379E-3</v>
      </c>
      <c r="AJ32" s="94">
        <v>3.0415603932547326E-3</v>
      </c>
      <c r="AL32" s="93">
        <f>+AL25/AL$8</f>
        <v>3.1921544248359394E-3</v>
      </c>
      <c r="AN32" s="93">
        <f>+AN25/AN$8</f>
        <v>2.4032281102699614E-3</v>
      </c>
      <c r="AP32" s="93">
        <f>+AP25/AP$8</f>
        <v>2.1662037879386048E-3</v>
      </c>
      <c r="AR32" s="93">
        <f>+AR25/AR$8</f>
        <v>1.6156459809582252E-3</v>
      </c>
      <c r="AT32" s="94">
        <f>+AT25/AT$8</f>
        <v>2.3306779240214459E-3</v>
      </c>
    </row>
    <row r="33" spans="1:46" s="71" customFormat="1" ht="12.75" customHeight="1" x14ac:dyDescent="0.2">
      <c r="A33" s="87" t="s">
        <v>86</v>
      </c>
      <c r="B33" s="94">
        <v>6.6386791539304628E-3</v>
      </c>
      <c r="C33" s="72"/>
      <c r="D33" s="94">
        <v>7.1180612242460056E-3</v>
      </c>
      <c r="E33" s="72"/>
      <c r="F33" s="94">
        <v>7.3279470847850978E-3</v>
      </c>
      <c r="G33" s="72"/>
      <c r="H33" s="93">
        <v>7.7741017157805653E-3</v>
      </c>
      <c r="I33" s="72"/>
      <c r="J33" s="93">
        <v>7.058107696988134E-3</v>
      </c>
      <c r="K33" s="72"/>
      <c r="L33" s="93">
        <v>7.4561690144192196E-3</v>
      </c>
      <c r="M33" s="72"/>
      <c r="N33" s="93">
        <v>8.3281520992179048E-3</v>
      </c>
      <c r="O33" s="72"/>
      <c r="P33" s="94">
        <v>7.6715203833254602E-3</v>
      </c>
      <c r="Q33" s="72"/>
      <c r="R33" s="93">
        <v>8.0106439857178854E-3</v>
      </c>
      <c r="S33" s="72"/>
      <c r="T33" s="93">
        <v>8.3121364833072808E-3</v>
      </c>
      <c r="U33" s="72"/>
      <c r="V33" s="93">
        <v>8.082794205461331E-3</v>
      </c>
      <c r="W33" s="72"/>
      <c r="X33" s="93">
        <v>7.9950602748841849E-3</v>
      </c>
      <c r="Y33" s="72"/>
      <c r="Z33" s="94">
        <v>8.0996333774682461E-3</v>
      </c>
      <c r="AB33" s="93">
        <v>1.1531972359003082E-2</v>
      </c>
      <c r="AC33" s="93"/>
      <c r="AD33" s="93">
        <v>8.726208335931511E-3</v>
      </c>
      <c r="AF33" s="93">
        <v>8.6609481313138312E-3</v>
      </c>
      <c r="AH33" s="93">
        <v>8.8677026197191908E-3</v>
      </c>
      <c r="AJ33" s="94">
        <v>9.4613658701677202E-3</v>
      </c>
      <c r="AL33" s="93">
        <f t="shared" ref="AL33:AN35" si="3">+AL26/AL$8</f>
        <v>1.0107324841876595E-2</v>
      </c>
      <c r="AN33" s="93">
        <f t="shared" si="3"/>
        <v>1.1451935437794599E-2</v>
      </c>
      <c r="AP33" s="93">
        <f t="shared" ref="AP33:AR33" si="4">+AP26/AP$8</f>
        <v>1.0268011933002166E-2</v>
      </c>
      <c r="AR33" s="93">
        <f t="shared" si="4"/>
        <v>1.1485774155539382E-2</v>
      </c>
      <c r="AT33" s="94">
        <f t="shared" ref="AT33" si="5">+AT26/AT$8</f>
        <v>1.0833829450731461E-2</v>
      </c>
    </row>
    <row r="34" spans="1:46" s="71" customFormat="1" ht="12.75" customHeight="1" x14ac:dyDescent="0.2">
      <c r="A34" s="87" t="s">
        <v>81</v>
      </c>
      <c r="B34" s="94">
        <v>0</v>
      </c>
      <c r="C34" s="72"/>
      <c r="D34" s="94">
        <v>0</v>
      </c>
      <c r="E34" s="72"/>
      <c r="F34" s="94">
        <v>0</v>
      </c>
      <c r="G34" s="72"/>
      <c r="H34" s="93">
        <v>0</v>
      </c>
      <c r="I34" s="72"/>
      <c r="J34" s="93">
        <v>0</v>
      </c>
      <c r="K34" s="72"/>
      <c r="L34" s="93">
        <v>0</v>
      </c>
      <c r="M34" s="72"/>
      <c r="N34" s="93">
        <v>-1.7725274605408117E-4</v>
      </c>
      <c r="O34" s="72"/>
      <c r="P34" s="94">
        <v>-4.7900943795980298E-5</v>
      </c>
      <c r="Q34" s="72"/>
      <c r="R34" s="93">
        <v>-3.2571087935791938E-4</v>
      </c>
      <c r="S34" s="72"/>
      <c r="T34" s="93">
        <v>-4.8070954001508978E-4</v>
      </c>
      <c r="U34" s="72"/>
      <c r="V34" s="93">
        <v>-4.4537845621929776E-4</v>
      </c>
      <c r="W34" s="72"/>
      <c r="X34" s="93">
        <v>-4.2870671341916006E-4</v>
      </c>
      <c r="Y34" s="72"/>
      <c r="Z34" s="94">
        <v>-4.1904270252270077E-4</v>
      </c>
      <c r="AB34" s="93">
        <v>-4.5358174951978754E-4</v>
      </c>
      <c r="AC34" s="93"/>
      <c r="AD34" s="93">
        <v>-4.5850190920194989E-4</v>
      </c>
      <c r="AF34" s="93">
        <v>-4.1918988955558944E-4</v>
      </c>
      <c r="AH34" s="93">
        <v>-3.9550786332080896E-4</v>
      </c>
      <c r="AJ34" s="94">
        <v>-4.3137725957951244E-4</v>
      </c>
      <c r="AL34" s="93">
        <f t="shared" si="3"/>
        <v>-3.9465366521494657E-4</v>
      </c>
      <c r="AN34" s="93">
        <f t="shared" si="3"/>
        <v>-3.8565919154406512E-4</v>
      </c>
      <c r="AP34" s="93">
        <f t="shared" ref="AP34:AR34" si="6">+AP27/AP$8</f>
        <v>-3.707607117232477E-4</v>
      </c>
      <c r="AR34" s="93">
        <f t="shared" si="6"/>
        <v>-3.5250457766361276E-4</v>
      </c>
      <c r="AT34" s="94">
        <f t="shared" ref="AT34" si="7">+AT27/AT$8</f>
        <v>-3.7541697486080791E-4</v>
      </c>
    </row>
    <row r="35" spans="1:46" s="71" customFormat="1" ht="12.75" customHeight="1" x14ac:dyDescent="0.2">
      <c r="A35" s="87" t="s">
        <v>54</v>
      </c>
      <c r="B35" s="96">
        <v>1.3190807824506469E-2</v>
      </c>
      <c r="C35" s="72"/>
      <c r="D35" s="96">
        <v>1.2597964925749336E-2</v>
      </c>
      <c r="E35" s="72"/>
      <c r="F35" s="96">
        <v>1.4368311479883511E-2</v>
      </c>
      <c r="G35" s="72"/>
      <c r="H35" s="95">
        <v>1.3840116950065401E-2</v>
      </c>
      <c r="I35" s="72"/>
      <c r="J35" s="95">
        <v>1.3407362336477029E-2</v>
      </c>
      <c r="K35" s="72"/>
      <c r="L35" s="95">
        <v>1.3115133943689586E-2</v>
      </c>
      <c r="M35" s="72"/>
      <c r="N35" s="95">
        <v>1.3070344797495555E-2</v>
      </c>
      <c r="O35" s="72"/>
      <c r="P35" s="96">
        <v>1.3347413754350694E-2</v>
      </c>
      <c r="Q35" s="72"/>
      <c r="R35" s="95">
        <v>1.4647771338671714E-2</v>
      </c>
      <c r="S35" s="72"/>
      <c r="T35" s="95">
        <v>1.500705146775585E-2</v>
      </c>
      <c r="U35" s="72"/>
      <c r="V35" s="95">
        <v>1.6353637092437475E-2</v>
      </c>
      <c r="W35" s="72"/>
      <c r="X35" s="95">
        <v>1.5881344219497839E-2</v>
      </c>
      <c r="Y35" s="72"/>
      <c r="Z35" s="96">
        <v>1.5456780445523651E-2</v>
      </c>
      <c r="AB35" s="95">
        <v>1.7617527498393563E-2</v>
      </c>
      <c r="AC35" s="93"/>
      <c r="AD35" s="95">
        <v>2.4667402715064905E-2</v>
      </c>
      <c r="AF35" s="95">
        <v>2.2113132768870475E-2</v>
      </c>
      <c r="AH35" s="95">
        <v>2.2096399837633614E-2</v>
      </c>
      <c r="AJ35" s="96">
        <v>2.1572370111167322E-2</v>
      </c>
      <c r="AL35" s="95">
        <f t="shared" si="3"/>
        <v>2.2310155870735208E-2</v>
      </c>
      <c r="AN35" s="95">
        <f t="shared" si="3"/>
        <v>2.281459791458363E-2</v>
      </c>
      <c r="AP35" s="95">
        <f t="shared" ref="AP35:AR35" si="8">+AP28/AP$8</f>
        <v>2.2372662576855606E-2</v>
      </c>
      <c r="AR35" s="95">
        <f t="shared" si="8"/>
        <v>2.3914824449456393E-2</v>
      </c>
      <c r="AT35" s="96">
        <f t="shared" ref="AT35" si="9">+AT28/AT$8</f>
        <v>2.2869508667664917E-2</v>
      </c>
    </row>
    <row r="36" spans="1:46" s="71" customFormat="1" ht="12.75" customHeight="1" x14ac:dyDescent="0.2">
      <c r="A36" s="84" t="s">
        <v>89</v>
      </c>
      <c r="B36" s="94">
        <v>0.71473936668219962</v>
      </c>
      <c r="C36" s="70"/>
      <c r="D36" s="94">
        <v>0.72390642237418978</v>
      </c>
      <c r="E36" s="70"/>
      <c r="F36" s="94">
        <v>0.73393460930944265</v>
      </c>
      <c r="G36" s="70"/>
      <c r="H36" s="93">
        <v>0.73552973763176122</v>
      </c>
      <c r="I36" s="70"/>
      <c r="J36" s="93">
        <v>0.73510800121691522</v>
      </c>
      <c r="K36" s="72"/>
      <c r="L36" s="93">
        <v>0.75002227938948529</v>
      </c>
      <c r="M36" s="70"/>
      <c r="N36" s="93">
        <v>0.76064594504249139</v>
      </c>
      <c r="O36" s="70"/>
      <c r="P36" s="94">
        <v>0.74582393374838762</v>
      </c>
      <c r="Q36" s="70"/>
      <c r="R36" s="93">
        <v>0.73787655348390369</v>
      </c>
      <c r="S36" s="70"/>
      <c r="T36" s="93">
        <v>0.74978747161001358</v>
      </c>
      <c r="U36" s="72"/>
      <c r="V36" s="93">
        <v>0.76273696195117457</v>
      </c>
      <c r="W36" s="70"/>
      <c r="X36" s="93">
        <v>0.77952758420255874</v>
      </c>
      <c r="Y36" s="70"/>
      <c r="Z36" s="94">
        <v>0.75721679820127052</v>
      </c>
      <c r="AB36" s="93">
        <v>0.7537133722565641</v>
      </c>
      <c r="AC36" s="93"/>
      <c r="AD36" s="93">
        <v>0.73980781175782828</v>
      </c>
      <c r="AF36" s="93">
        <v>0.74554932251661343</v>
      </c>
      <c r="AH36" s="93">
        <v>0.7438970400038738</v>
      </c>
      <c r="AJ36" s="94">
        <v>0.74583785692682358</v>
      </c>
      <c r="AL36" s="93">
        <f>+'GAAP &amp; NonGAAP Income Statement'!AL96</f>
        <v>0.74604600318199699</v>
      </c>
      <c r="AN36" s="93">
        <f>+'GAAP &amp; NonGAAP Income Statement'!AN96</f>
        <v>0.74229194942877608</v>
      </c>
      <c r="AP36" s="93">
        <f>+'GAAP &amp; NonGAAP Income Statement'!AP96</f>
        <v>0.75038708705005408</v>
      </c>
      <c r="AR36" s="93">
        <f>+'GAAP &amp; NonGAAP Income Statement'!AR96</f>
        <v>0.76515768686822605</v>
      </c>
      <c r="AT36" s="94">
        <f>+'GAAP &amp; NonGAAP Income Statement'!AT96</f>
        <v>0.75125476536573332</v>
      </c>
    </row>
    <row r="37" spans="1:46" s="71" customFormat="1" ht="12.75" customHeight="1" x14ac:dyDescent="0.2">
      <c r="A37" s="84"/>
      <c r="B37" s="90"/>
      <c r="C37" s="72"/>
      <c r="D37" s="90"/>
      <c r="E37" s="72"/>
      <c r="F37" s="90"/>
      <c r="G37" s="72"/>
      <c r="H37" s="34"/>
      <c r="I37" s="72"/>
      <c r="J37" s="34"/>
      <c r="K37" s="72"/>
      <c r="L37" s="34"/>
      <c r="M37" s="72"/>
      <c r="N37" s="34"/>
      <c r="O37" s="72"/>
      <c r="P37" s="90"/>
      <c r="Q37" s="72"/>
      <c r="R37" s="34"/>
      <c r="S37" s="34"/>
      <c r="T37" s="34"/>
      <c r="U37" s="72"/>
      <c r="V37" s="34"/>
      <c r="X37" s="34"/>
      <c r="Y37" s="72"/>
      <c r="Z37" s="90"/>
      <c r="AB37" s="34"/>
      <c r="AC37" s="34"/>
      <c r="AD37" s="34"/>
      <c r="AF37" s="34"/>
      <c r="AH37" s="34"/>
      <c r="AJ37" s="90"/>
      <c r="AL37" s="34"/>
      <c r="AN37" s="34"/>
      <c r="AP37" s="34"/>
      <c r="AR37" s="34"/>
      <c r="AT37" s="90"/>
    </row>
    <row r="38" spans="1:46" s="71" customFormat="1" ht="12.75" customHeight="1" x14ac:dyDescent="0.2">
      <c r="A38" s="84" t="s">
        <v>90</v>
      </c>
      <c r="B38" s="86">
        <v>355.69299999999998</v>
      </c>
      <c r="C38" s="72"/>
      <c r="D38" s="86">
        <v>385.87200000000001</v>
      </c>
      <c r="E38" s="72"/>
      <c r="F38" s="86">
        <v>373.375</v>
      </c>
      <c r="G38" s="72"/>
      <c r="H38" s="85">
        <v>87.334999999999994</v>
      </c>
      <c r="I38" s="72"/>
      <c r="J38" s="85">
        <v>88.721999999999994</v>
      </c>
      <c r="K38" s="72"/>
      <c r="L38" s="85">
        <v>93.59</v>
      </c>
      <c r="M38" s="72"/>
      <c r="N38" s="85">
        <v>97.806999999999988</v>
      </c>
      <c r="O38" s="72"/>
      <c r="P38" s="86">
        <v>367.45399999999995</v>
      </c>
      <c r="Q38" s="72"/>
      <c r="R38" s="85">
        <v>89.483999999999995</v>
      </c>
      <c r="S38" s="72"/>
      <c r="T38" s="85">
        <v>83.864999999999995</v>
      </c>
      <c r="U38" s="72"/>
      <c r="V38" s="85">
        <v>88.352999999999994</v>
      </c>
      <c r="W38" s="72"/>
      <c r="X38" s="85">
        <v>85.091999999999999</v>
      </c>
      <c r="Y38" s="72"/>
      <c r="Z38" s="86">
        <v>346.79399999999998</v>
      </c>
      <c r="AB38" s="85">
        <v>82.429000000000002</v>
      </c>
      <c r="AC38" s="85"/>
      <c r="AD38" s="85">
        <v>87.177000000000007</v>
      </c>
      <c r="AF38" s="85">
        <v>94.873999999999995</v>
      </c>
      <c r="AH38" s="85">
        <v>102.985</v>
      </c>
      <c r="AJ38" s="86">
        <v>367.46500000000003</v>
      </c>
      <c r="AL38" s="85">
        <f>+'GAAP &amp; NonGAAP Income Statement'!AL24</f>
        <v>90.69</v>
      </c>
      <c r="AM38" s="85"/>
      <c r="AN38" s="85">
        <f>+'GAAP &amp; NonGAAP Income Statement'!AN24</f>
        <v>87.777000000000001</v>
      </c>
      <c r="AP38" s="85">
        <f>+'GAAP &amp; NonGAAP Income Statement'!AP24</f>
        <v>93.100999999999999</v>
      </c>
      <c r="AR38" s="85">
        <f>+'GAAP &amp; NonGAAP Income Statement'!AR24</f>
        <v>101.378</v>
      </c>
      <c r="AT38" s="86">
        <f t="shared" ref="AT38:AT39" si="10">AL38+AN38+AP38+AR38</f>
        <v>372.94599999999997</v>
      </c>
    </row>
    <row r="39" spans="1:46" s="71" customFormat="1" ht="12.75" customHeight="1" x14ac:dyDescent="0.2">
      <c r="A39" s="87" t="s">
        <v>86</v>
      </c>
      <c r="B39" s="89">
        <v>-11.427999999999997</v>
      </c>
      <c r="C39" s="72"/>
      <c r="D39" s="89">
        <v>-15.605000000000018</v>
      </c>
      <c r="E39" s="72"/>
      <c r="F39" s="89">
        <v>-13.939999999999998</v>
      </c>
      <c r="G39" s="72"/>
      <c r="H39" s="31">
        <v>-3.2529999999999859</v>
      </c>
      <c r="I39" s="72"/>
      <c r="J39" s="31">
        <v>-3.5469999999999828</v>
      </c>
      <c r="K39" s="72"/>
      <c r="L39" s="31">
        <v>-3.6450000000000102</v>
      </c>
      <c r="M39" s="72"/>
      <c r="N39" s="31">
        <v>-2.8939999999999912</v>
      </c>
      <c r="O39" s="72"/>
      <c r="P39" s="89">
        <v>-13.338999999999942</v>
      </c>
      <c r="Q39" s="72"/>
      <c r="R39" s="31">
        <v>-3.2009999999999934</v>
      </c>
      <c r="S39" s="72"/>
      <c r="T39" s="31">
        <v>-3.5450000000000017</v>
      </c>
      <c r="U39" s="72"/>
      <c r="V39" s="31">
        <v>-4.0749999999999886</v>
      </c>
      <c r="W39" s="72"/>
      <c r="X39" s="31">
        <v>-3.367999999999995</v>
      </c>
      <c r="Y39" s="72"/>
      <c r="Z39" s="89">
        <v>-14.188999999999965</v>
      </c>
      <c r="AB39" s="31">
        <v>-4.2819999999999965</v>
      </c>
      <c r="AC39" s="34"/>
      <c r="AD39" s="31">
        <v>-3.777000000000001</v>
      </c>
      <c r="AF39" s="31">
        <v>-3.1949999999999932</v>
      </c>
      <c r="AH39" s="31">
        <v>-3.4050000000000011</v>
      </c>
      <c r="AJ39" s="89">
        <v>-14.658999999999992</v>
      </c>
      <c r="AL39" s="31">
        <f>+AL40-AL38</f>
        <v>-3.6209999999999951</v>
      </c>
      <c r="AM39" s="34"/>
      <c r="AN39" s="31">
        <f>+AN40-AN38</f>
        <v>-4.1299999999999955</v>
      </c>
      <c r="AP39" s="31">
        <f>+AP40-AP38</f>
        <v>-3.2959999999999923</v>
      </c>
      <c r="AR39" s="31">
        <f>+AR40-AR38</f>
        <v>-4.3259999999999934</v>
      </c>
      <c r="AT39" s="89">
        <f t="shared" si="10"/>
        <v>-15.372999999999976</v>
      </c>
    </row>
    <row r="40" spans="1:46" s="71" customFormat="1" ht="12.75" customHeight="1" x14ac:dyDescent="0.2">
      <c r="A40" s="84" t="s">
        <v>91</v>
      </c>
      <c r="B40" s="22">
        <v>344.26499999999999</v>
      </c>
      <c r="C40" s="70"/>
      <c r="D40" s="22">
        <v>370.267</v>
      </c>
      <c r="E40" s="70"/>
      <c r="F40" s="22">
        <v>359.435</v>
      </c>
      <c r="G40" s="70"/>
      <c r="H40" s="21">
        <v>84.082000000000008</v>
      </c>
      <c r="I40" s="70"/>
      <c r="J40" s="21">
        <v>85.175000000000011</v>
      </c>
      <c r="K40" s="72"/>
      <c r="L40" s="21">
        <v>89.944999999999993</v>
      </c>
      <c r="M40" s="70"/>
      <c r="N40" s="21">
        <v>94.912999999999997</v>
      </c>
      <c r="O40" s="70"/>
      <c r="P40" s="22">
        <v>354.11500000000001</v>
      </c>
      <c r="Q40" s="70"/>
      <c r="R40" s="21">
        <v>86.283000000000001</v>
      </c>
      <c r="S40" s="70"/>
      <c r="T40" s="21">
        <v>80.319999999999993</v>
      </c>
      <c r="U40" s="72"/>
      <c r="V40" s="21">
        <v>84.278000000000006</v>
      </c>
      <c r="W40" s="70"/>
      <c r="X40" s="21">
        <v>81.724000000000004</v>
      </c>
      <c r="Y40" s="70"/>
      <c r="Z40" s="22">
        <v>332.60500000000002</v>
      </c>
      <c r="AB40" s="21">
        <v>78.147000000000006</v>
      </c>
      <c r="AC40" s="21"/>
      <c r="AD40" s="21">
        <v>83.4</v>
      </c>
      <c r="AF40" s="21">
        <v>91.679000000000002</v>
      </c>
      <c r="AH40" s="21">
        <v>99.58</v>
      </c>
      <c r="AJ40" s="22">
        <v>352.80600000000004</v>
      </c>
      <c r="AL40" s="21">
        <f>+'GAAP &amp; NonGAAP Income Statement'!AL77</f>
        <v>87.069000000000003</v>
      </c>
      <c r="AM40" s="21"/>
      <c r="AN40" s="21">
        <f>+'GAAP &amp; NonGAAP Income Statement'!AN77</f>
        <v>83.647000000000006</v>
      </c>
      <c r="AP40" s="21">
        <f>+'GAAP &amp; NonGAAP Income Statement'!AP77</f>
        <v>89.805000000000007</v>
      </c>
      <c r="AR40" s="21">
        <f>+'GAAP &amp; NonGAAP Income Statement'!AR77</f>
        <v>97.052000000000007</v>
      </c>
      <c r="AT40" s="22">
        <f>SUM(AT38:AT39)</f>
        <v>357.57299999999998</v>
      </c>
    </row>
    <row r="41" spans="1:46" s="71" customFormat="1" ht="12.75" customHeight="1" x14ac:dyDescent="0.2">
      <c r="A41" s="84"/>
      <c r="B41" s="90"/>
      <c r="C41" s="70"/>
      <c r="D41" s="90"/>
      <c r="E41" s="70"/>
      <c r="F41" s="90"/>
      <c r="G41" s="70"/>
      <c r="H41" s="34"/>
      <c r="I41" s="70"/>
      <c r="J41" s="34"/>
      <c r="K41" s="72"/>
      <c r="L41" s="34"/>
      <c r="M41" s="70"/>
      <c r="N41" s="34"/>
      <c r="O41" s="70"/>
      <c r="P41" s="90"/>
      <c r="Q41" s="70"/>
      <c r="R41" s="34"/>
      <c r="S41" s="70"/>
      <c r="T41" s="34"/>
      <c r="U41" s="72"/>
      <c r="V41" s="34"/>
      <c r="W41" s="70"/>
      <c r="X41" s="34"/>
      <c r="Y41" s="70"/>
      <c r="Z41" s="90"/>
      <c r="AB41" s="34"/>
      <c r="AC41" s="34"/>
      <c r="AD41" s="34"/>
      <c r="AF41" s="34"/>
      <c r="AH41" s="34"/>
      <c r="AJ41" s="90"/>
      <c r="AL41" s="34"/>
      <c r="AM41" s="34"/>
      <c r="AN41" s="34"/>
      <c r="AP41" s="34"/>
      <c r="AR41" s="34"/>
      <c r="AT41" s="90"/>
    </row>
    <row r="42" spans="1:46" s="71" customFormat="1" ht="12.75" customHeight="1" x14ac:dyDescent="0.2">
      <c r="A42" s="84" t="s">
        <v>92</v>
      </c>
      <c r="B42" s="86">
        <v>211.40600000000001</v>
      </c>
      <c r="C42" s="72"/>
      <c r="D42" s="86">
        <v>214.96</v>
      </c>
      <c r="E42" s="72"/>
      <c r="F42" s="86">
        <v>221.91800000000001</v>
      </c>
      <c r="G42" s="72"/>
      <c r="H42" s="85">
        <v>53.073</v>
      </c>
      <c r="I42" s="72"/>
      <c r="J42" s="85">
        <v>55.631</v>
      </c>
      <c r="K42" s="72"/>
      <c r="L42" s="85">
        <v>57.405000000000001</v>
      </c>
      <c r="M42" s="72"/>
      <c r="N42" s="85">
        <v>60.387</v>
      </c>
      <c r="O42" s="72"/>
      <c r="P42" s="86">
        <v>226.49600000000001</v>
      </c>
      <c r="Q42" s="72"/>
      <c r="R42" s="85">
        <v>61.097000000000001</v>
      </c>
      <c r="S42" s="72"/>
      <c r="T42" s="85">
        <v>60.158000000000001</v>
      </c>
      <c r="U42" s="72"/>
      <c r="V42" s="85">
        <v>54.078000000000003</v>
      </c>
      <c r="W42" s="72"/>
      <c r="X42" s="85">
        <v>52.18</v>
      </c>
      <c r="Y42" s="72"/>
      <c r="Z42" s="86">
        <v>227.51300000000001</v>
      </c>
      <c r="AB42" s="85">
        <v>57.668999999999997</v>
      </c>
      <c r="AC42" s="85"/>
      <c r="AD42" s="85">
        <v>56.61</v>
      </c>
      <c r="AF42" s="85">
        <v>57.118000000000002</v>
      </c>
      <c r="AH42" s="85">
        <v>57.933999999999997</v>
      </c>
      <c r="AJ42" s="86">
        <v>229.33099999999999</v>
      </c>
      <c r="AL42" s="85">
        <f>+'GAAP &amp; NonGAAP Income Statement'!AL25</f>
        <v>57.914000000000001</v>
      </c>
      <c r="AM42" s="85"/>
      <c r="AN42" s="85">
        <f>+'GAAP &amp; NonGAAP Income Statement'!AN25</f>
        <v>57.71</v>
      </c>
      <c r="AP42" s="85">
        <f>+'GAAP &amp; NonGAAP Income Statement'!AP25</f>
        <v>59.85</v>
      </c>
      <c r="AR42" s="85">
        <f>+'GAAP &amp; NonGAAP Income Statement'!AR25</f>
        <v>60.585000000000001</v>
      </c>
      <c r="AT42" s="86">
        <f t="shared" ref="AT42:AT43" si="11">AL42+AN42+AP42+AR42</f>
        <v>236.059</v>
      </c>
    </row>
    <row r="43" spans="1:46" s="71" customFormat="1" ht="12.75" customHeight="1" x14ac:dyDescent="0.2">
      <c r="A43" s="87" t="s">
        <v>86</v>
      </c>
      <c r="B43" s="89">
        <v>-8.546999999999997</v>
      </c>
      <c r="C43" s="72"/>
      <c r="D43" s="89">
        <v>-8.7609999999999957</v>
      </c>
      <c r="E43" s="72"/>
      <c r="F43" s="89">
        <v>-8.5900000000000034</v>
      </c>
      <c r="G43" s="72"/>
      <c r="H43" s="31">
        <v>-2.6890000000000001</v>
      </c>
      <c r="I43" s="72"/>
      <c r="J43" s="31">
        <v>-2.1469999999999985</v>
      </c>
      <c r="K43" s="72"/>
      <c r="L43" s="31">
        <v>-2.2310000000000016</v>
      </c>
      <c r="M43" s="72"/>
      <c r="N43" s="31">
        <v>-3.0519999999999996</v>
      </c>
      <c r="O43" s="72"/>
      <c r="P43" s="89">
        <v>-10.119</v>
      </c>
      <c r="Q43" s="72"/>
      <c r="R43" s="31">
        <v>-3.0859999999999985</v>
      </c>
      <c r="S43" s="72"/>
      <c r="T43" s="31">
        <v>-3.0010000000000048</v>
      </c>
      <c r="U43" s="72"/>
      <c r="V43" s="31">
        <v>-2.9280000000000044</v>
      </c>
      <c r="W43" s="72"/>
      <c r="X43" s="31">
        <v>-2.607999999999997</v>
      </c>
      <c r="Y43" s="72"/>
      <c r="Z43" s="89">
        <v>-11.62299999999999</v>
      </c>
      <c r="AB43" s="31">
        <v>-2.5129999999999981</v>
      </c>
      <c r="AC43" s="34"/>
      <c r="AD43" s="31">
        <v>-2.5339999999999989</v>
      </c>
      <c r="AF43" s="31">
        <v>-2.5309999999999988</v>
      </c>
      <c r="AH43" s="31">
        <v>-2.5959999999999965</v>
      </c>
      <c r="AJ43" s="89">
        <v>-10.173999999999978</v>
      </c>
      <c r="AL43" s="31">
        <f>+AL44-AL42</f>
        <v>-2.9969999999999999</v>
      </c>
      <c r="AM43" s="34"/>
      <c r="AN43" s="31">
        <f>+AN44-AN42</f>
        <v>-3.9510000000000005</v>
      </c>
      <c r="AP43" s="31">
        <f>+AP44-AP42</f>
        <v>-2.8049999999999997</v>
      </c>
      <c r="AR43" s="31">
        <f>+AR44-AR42</f>
        <v>-4.2150000000000034</v>
      </c>
      <c r="AT43" s="89">
        <f t="shared" si="11"/>
        <v>-13.968000000000004</v>
      </c>
    </row>
    <row r="44" spans="1:46" s="71" customFormat="1" ht="12.75" customHeight="1" x14ac:dyDescent="0.2">
      <c r="A44" s="84" t="s">
        <v>93</v>
      </c>
      <c r="B44" s="22">
        <v>202.85900000000001</v>
      </c>
      <c r="C44" s="70"/>
      <c r="D44" s="22">
        <v>206.19900000000001</v>
      </c>
      <c r="E44" s="70"/>
      <c r="F44" s="22">
        <v>213.328</v>
      </c>
      <c r="G44" s="70"/>
      <c r="H44" s="21">
        <v>50.384</v>
      </c>
      <c r="I44" s="70"/>
      <c r="J44" s="21">
        <v>53.484000000000002</v>
      </c>
      <c r="K44" s="72"/>
      <c r="L44" s="21">
        <v>55.173999999999999</v>
      </c>
      <c r="M44" s="70"/>
      <c r="N44" s="21">
        <v>57.335000000000001</v>
      </c>
      <c r="O44" s="70"/>
      <c r="P44" s="22">
        <v>216.37700000000001</v>
      </c>
      <c r="Q44" s="70"/>
      <c r="R44" s="21">
        <v>58.011000000000003</v>
      </c>
      <c r="S44" s="70"/>
      <c r="T44" s="21">
        <v>57.156999999999996</v>
      </c>
      <c r="U44" s="72"/>
      <c r="V44" s="21">
        <v>51.15</v>
      </c>
      <c r="W44" s="70"/>
      <c r="X44" s="21">
        <v>49.572000000000003</v>
      </c>
      <c r="Y44" s="70"/>
      <c r="Z44" s="22">
        <v>215.89000000000001</v>
      </c>
      <c r="AB44" s="21">
        <v>55.155999999999999</v>
      </c>
      <c r="AC44" s="21"/>
      <c r="AD44" s="21">
        <v>54.076000000000001</v>
      </c>
      <c r="AF44" s="21">
        <v>54.587000000000003</v>
      </c>
      <c r="AH44" s="21">
        <v>55.338000000000001</v>
      </c>
      <c r="AJ44" s="22">
        <v>219.15700000000001</v>
      </c>
      <c r="AL44" s="21">
        <f>+'GAAP &amp; NonGAAP Income Statement'!AL78</f>
        <v>54.917000000000002</v>
      </c>
      <c r="AM44" s="21"/>
      <c r="AN44" s="21">
        <f>+'GAAP &amp; NonGAAP Income Statement'!AN78</f>
        <v>53.759</v>
      </c>
      <c r="AP44" s="21">
        <f>+'GAAP &amp; NonGAAP Income Statement'!AP78</f>
        <v>57.045000000000002</v>
      </c>
      <c r="AR44" s="21">
        <f>+'GAAP &amp; NonGAAP Income Statement'!AR78</f>
        <v>56.37</v>
      </c>
      <c r="AT44" s="22">
        <f>SUM(AT42:AT43)</f>
        <v>222.09100000000001</v>
      </c>
    </row>
    <row r="45" spans="1:46" s="71" customFormat="1" ht="12.75" customHeight="1" x14ac:dyDescent="0.2">
      <c r="A45" s="84"/>
      <c r="B45" s="90"/>
      <c r="C45" s="72"/>
      <c r="D45" s="90"/>
      <c r="E45" s="72"/>
      <c r="F45" s="90"/>
      <c r="G45" s="72"/>
      <c r="H45" s="34"/>
      <c r="I45" s="72"/>
      <c r="J45" s="34"/>
      <c r="K45" s="72"/>
      <c r="L45" s="34"/>
      <c r="M45" s="72"/>
      <c r="N45" s="34"/>
      <c r="O45" s="72"/>
      <c r="P45" s="90"/>
      <c r="Q45" s="72"/>
      <c r="R45" s="34"/>
      <c r="S45" s="72"/>
      <c r="T45" s="34"/>
      <c r="U45" s="72"/>
      <c r="V45" s="34"/>
      <c r="W45" s="72"/>
      <c r="X45" s="34"/>
      <c r="Y45" s="72"/>
      <c r="Z45" s="90"/>
      <c r="AB45" s="34"/>
      <c r="AC45" s="34"/>
      <c r="AD45" s="34"/>
      <c r="AF45" s="34"/>
      <c r="AH45" s="34"/>
      <c r="AJ45" s="90"/>
      <c r="AL45" s="34"/>
      <c r="AM45" s="34"/>
      <c r="AN45" s="34"/>
      <c r="AP45" s="34"/>
      <c r="AR45" s="34"/>
      <c r="AT45" s="90"/>
    </row>
    <row r="46" spans="1:46" s="71" customFormat="1" ht="12.75" customHeight="1" x14ac:dyDescent="0.2">
      <c r="A46" s="84" t="s">
        <v>94</v>
      </c>
      <c r="B46" s="86">
        <v>107.649</v>
      </c>
      <c r="C46" s="70"/>
      <c r="D46" s="86">
        <v>109.392</v>
      </c>
      <c r="E46" s="70"/>
      <c r="F46" s="86">
        <v>119.20200000000001</v>
      </c>
      <c r="G46" s="70"/>
      <c r="H46" s="85">
        <v>27.834</v>
      </c>
      <c r="I46" s="70"/>
      <c r="J46" s="85">
        <v>31.352</v>
      </c>
      <c r="K46" s="72"/>
      <c r="L46" s="85">
        <v>31.667000000000002</v>
      </c>
      <c r="M46" s="70"/>
      <c r="N46" s="85">
        <v>41.372</v>
      </c>
      <c r="O46" s="70"/>
      <c r="P46" s="86">
        <v>132.22500000000002</v>
      </c>
      <c r="Q46" s="70"/>
      <c r="R46" s="85">
        <v>35.129999999999995</v>
      </c>
      <c r="S46" s="70"/>
      <c r="T46" s="85">
        <v>32.393999999999998</v>
      </c>
      <c r="U46" s="72"/>
      <c r="V46" s="85">
        <v>46.201000000000001</v>
      </c>
      <c r="W46" s="70"/>
      <c r="X46" s="85">
        <v>111.32199999999999</v>
      </c>
      <c r="Y46" s="70"/>
      <c r="Z46" s="86">
        <v>225.04699999999997</v>
      </c>
      <c r="AB46" s="85">
        <v>38.567</v>
      </c>
      <c r="AC46" s="85"/>
      <c r="AD46" s="85">
        <v>33.915999999999997</v>
      </c>
      <c r="AF46" s="85">
        <v>35.484999999999999</v>
      </c>
      <c r="AH46" s="85">
        <v>37.646999999999998</v>
      </c>
      <c r="AJ46" s="86">
        <v>145.61500000000001</v>
      </c>
      <c r="AL46" s="85">
        <f>+'GAAP &amp; NonGAAP Income Statement'!AL26</f>
        <v>36.695</v>
      </c>
      <c r="AM46" s="85"/>
      <c r="AN46" s="85">
        <f>+'GAAP &amp; NonGAAP Income Statement'!AN26</f>
        <v>36.799999999999997</v>
      </c>
      <c r="AP46" s="85">
        <f>+'GAAP &amp; NonGAAP Income Statement'!AP26</f>
        <v>35.293999999999997</v>
      </c>
      <c r="AR46" s="85">
        <f>+'GAAP &amp; NonGAAP Income Statement'!AR26</f>
        <v>36.277999999999999</v>
      </c>
      <c r="AT46" s="86">
        <f t="shared" ref="AT46:AT50" si="12">AL46+AN46+AP46+AR46</f>
        <v>145.06700000000001</v>
      </c>
    </row>
    <row r="47" spans="1:46" s="71" customFormat="1" ht="12.75" customHeight="1" x14ac:dyDescent="0.2">
      <c r="A47" s="87" t="s">
        <v>86</v>
      </c>
      <c r="B47" s="88">
        <v>-17.68</v>
      </c>
      <c r="C47" s="70"/>
      <c r="D47" s="88">
        <v>-18.001000000000001</v>
      </c>
      <c r="E47" s="70"/>
      <c r="F47" s="88">
        <v>-16.777999999999999</v>
      </c>
      <c r="G47" s="70"/>
      <c r="H47" s="34">
        <v>-4.2960000000000003</v>
      </c>
      <c r="I47" s="70"/>
      <c r="J47" s="34">
        <v>-4.5519999999999996</v>
      </c>
      <c r="K47" s="72"/>
      <c r="L47" s="34">
        <v>-4.1459999999999999</v>
      </c>
      <c r="M47" s="70"/>
      <c r="N47" s="34">
        <v>-3.9249999999999998</v>
      </c>
      <c r="O47" s="70"/>
      <c r="P47" s="88">
        <v>-16.919</v>
      </c>
      <c r="Q47" s="70"/>
      <c r="R47" s="34">
        <v>-2.3479999999999999</v>
      </c>
      <c r="S47" s="70"/>
      <c r="T47" s="34">
        <v>-3.665</v>
      </c>
      <c r="U47" s="72"/>
      <c r="V47" s="34">
        <v>-4.6180000000000003</v>
      </c>
      <c r="W47" s="70"/>
      <c r="X47" s="34">
        <v>-3.5720000000000001</v>
      </c>
      <c r="Y47" s="70"/>
      <c r="Z47" s="88">
        <v>-14.202999999999999</v>
      </c>
      <c r="AB47" s="34">
        <v>-13.038</v>
      </c>
      <c r="AC47" s="34"/>
      <c r="AD47" s="34">
        <v>-6.1459999999999999</v>
      </c>
      <c r="AF47" s="34">
        <v>-5.57</v>
      </c>
      <c r="AH47" s="34">
        <v>-5.6180000000000003</v>
      </c>
      <c r="AJ47" s="88">
        <v>-30.372</v>
      </c>
      <c r="AL47" s="34">
        <v>-8.4760000000000009</v>
      </c>
      <c r="AM47" s="34"/>
      <c r="AN47" s="34">
        <v>-10.289</v>
      </c>
      <c r="AP47" s="34">
        <v>-7.4820000000000002</v>
      </c>
      <c r="AR47" s="34">
        <v>-8.5090000000000003</v>
      </c>
      <c r="AT47" s="88">
        <f t="shared" si="12"/>
        <v>-34.756</v>
      </c>
    </row>
    <row r="48" spans="1:46" s="71" customFormat="1" ht="12.75" customHeight="1" x14ac:dyDescent="0.2">
      <c r="A48" s="87" t="s">
        <v>95</v>
      </c>
      <c r="B48" s="88">
        <v>-7.7610000000000001</v>
      </c>
      <c r="C48" s="70"/>
      <c r="D48" s="88">
        <v>-3.8330000000000002</v>
      </c>
      <c r="E48" s="70"/>
      <c r="F48" s="88">
        <v>-9.8550000000000004</v>
      </c>
      <c r="G48" s="70"/>
      <c r="H48" s="34">
        <v>-1.3049999999999999</v>
      </c>
      <c r="I48" s="291"/>
      <c r="J48" s="34">
        <f>-3.935+0.111</f>
        <v>-3.8239999999999998</v>
      </c>
      <c r="K48" s="301"/>
      <c r="L48" s="34">
        <f>-1.528+0.247</f>
        <v>-1.2810000000000001</v>
      </c>
      <c r="M48" s="291"/>
      <c r="N48" s="34">
        <f>-6.328+0.023</f>
        <v>-6.3050000000000006</v>
      </c>
      <c r="O48" s="70"/>
      <c r="P48" s="88">
        <v>-12.715</v>
      </c>
      <c r="Q48" s="70"/>
      <c r="R48" s="34">
        <v>-4.0330000000000004</v>
      </c>
      <c r="S48" s="70"/>
      <c r="T48" s="34">
        <v>-1.8919999999999999</v>
      </c>
      <c r="U48" s="72"/>
      <c r="V48" s="34">
        <v>-2.778</v>
      </c>
      <c r="W48" s="70"/>
      <c r="X48" s="34">
        <v>-0.21</v>
      </c>
      <c r="Y48" s="70"/>
      <c r="Z48" s="88">
        <v>-8.913000000000002</v>
      </c>
      <c r="AB48" s="34">
        <v>-1.2070000000000001</v>
      </c>
      <c r="AC48" s="34"/>
      <c r="AD48" s="34">
        <v>-1.071</v>
      </c>
      <c r="AF48" s="34">
        <v>-0.93700000000000006</v>
      </c>
      <c r="AH48" s="34">
        <v>-0.28100000000000003</v>
      </c>
      <c r="AJ48" s="88">
        <v>-3.496</v>
      </c>
      <c r="AL48" s="34">
        <v>-0.16900000000000001</v>
      </c>
      <c r="AM48" s="34"/>
      <c r="AN48" s="34">
        <v>-0.55400000000000005</v>
      </c>
      <c r="AP48" s="34">
        <v>-0.26400000000000001</v>
      </c>
      <c r="AR48" s="34">
        <v>-0.6</v>
      </c>
      <c r="AT48" s="88">
        <f t="shared" si="12"/>
        <v>-1.5870000000000002</v>
      </c>
    </row>
    <row r="49" spans="1:46" s="71" customFormat="1" ht="12.75" customHeight="1" x14ac:dyDescent="0.2">
      <c r="A49" s="87" t="s">
        <v>96</v>
      </c>
      <c r="B49" s="88">
        <v>0</v>
      </c>
      <c r="C49" s="70"/>
      <c r="D49" s="88">
        <v>0</v>
      </c>
      <c r="E49" s="70"/>
      <c r="F49" s="88">
        <v>0</v>
      </c>
      <c r="G49" s="70"/>
      <c r="H49" s="34">
        <v>0</v>
      </c>
      <c r="I49" s="291"/>
      <c r="J49" s="34">
        <v>-0.111</v>
      </c>
      <c r="K49" s="301"/>
      <c r="L49" s="34">
        <v>-0.247</v>
      </c>
      <c r="M49" s="291"/>
      <c r="N49" s="34">
        <v>-2.3E-2</v>
      </c>
      <c r="O49" s="70"/>
      <c r="P49" s="88">
        <v>-0.38100000000000001</v>
      </c>
      <c r="Q49" s="70"/>
      <c r="R49" s="34">
        <v>-1.6839999999999999</v>
      </c>
      <c r="S49" s="70"/>
      <c r="T49" s="34">
        <v>-1.7130000000000001</v>
      </c>
      <c r="U49" s="72"/>
      <c r="V49" s="34">
        <v>-1.9950000000000001</v>
      </c>
      <c r="W49" s="70"/>
      <c r="X49" s="34">
        <v>-67.778999999999996</v>
      </c>
      <c r="Y49" s="70"/>
      <c r="Z49" s="88">
        <v>-73.170999999999992</v>
      </c>
      <c r="AB49" s="34">
        <v>0</v>
      </c>
      <c r="AC49" s="34"/>
      <c r="AD49" s="34">
        <v>0</v>
      </c>
      <c r="AF49" s="34">
        <v>0</v>
      </c>
      <c r="AH49" s="34">
        <v>0</v>
      </c>
      <c r="AJ49" s="88">
        <v>0</v>
      </c>
      <c r="AL49" s="34">
        <v>0</v>
      </c>
      <c r="AM49" s="34"/>
      <c r="AN49" s="34">
        <v>0</v>
      </c>
      <c r="AP49" s="34">
        <v>-0.28499999999999998</v>
      </c>
      <c r="AR49" s="34">
        <v>0</v>
      </c>
      <c r="AT49" s="88">
        <f t="shared" si="12"/>
        <v>-0.28499999999999998</v>
      </c>
    </row>
    <row r="50" spans="1:46" s="71" customFormat="1" ht="12.75" customHeight="1" x14ac:dyDescent="0.2">
      <c r="A50" s="87" t="s">
        <v>97</v>
      </c>
      <c r="B50" s="89">
        <v>0</v>
      </c>
      <c r="C50" s="70"/>
      <c r="D50" s="89">
        <v>0</v>
      </c>
      <c r="E50" s="70"/>
      <c r="F50" s="89">
        <v>0</v>
      </c>
      <c r="G50" s="70"/>
      <c r="H50" s="31">
        <v>0</v>
      </c>
      <c r="I50" s="70"/>
      <c r="J50" s="31">
        <v>0</v>
      </c>
      <c r="K50" s="72"/>
      <c r="L50" s="31">
        <v>0</v>
      </c>
      <c r="M50" s="70"/>
      <c r="N50" s="31">
        <v>0</v>
      </c>
      <c r="O50" s="70"/>
      <c r="P50" s="89">
        <v>0</v>
      </c>
      <c r="Q50" s="70"/>
      <c r="R50" s="31">
        <v>0</v>
      </c>
      <c r="S50" s="70"/>
      <c r="T50" s="31">
        <v>0</v>
      </c>
      <c r="U50" s="72"/>
      <c r="V50" s="31">
        <v>-13.622</v>
      </c>
      <c r="W50" s="70"/>
      <c r="X50" s="31">
        <v>-14.54</v>
      </c>
      <c r="Y50" s="70"/>
      <c r="Z50" s="89">
        <v>-28.161999999999999</v>
      </c>
      <c r="AB50" s="31">
        <v>0</v>
      </c>
      <c r="AC50" s="34"/>
      <c r="AD50" s="31">
        <v>0</v>
      </c>
      <c r="AF50" s="31">
        <v>0</v>
      </c>
      <c r="AH50" s="31">
        <v>-3.1989999999999998</v>
      </c>
      <c r="AJ50" s="89">
        <v>-3.1989999999999998</v>
      </c>
      <c r="AL50" s="31">
        <v>0</v>
      </c>
      <c r="AM50" s="34"/>
      <c r="AN50" s="31">
        <v>0</v>
      </c>
      <c r="AP50" s="31">
        <v>0</v>
      </c>
      <c r="AR50" s="31">
        <v>0</v>
      </c>
      <c r="AT50" s="89">
        <f t="shared" si="12"/>
        <v>0</v>
      </c>
    </row>
    <row r="51" spans="1:46" s="71" customFormat="1" ht="12.75" customHeight="1" x14ac:dyDescent="0.2">
      <c r="A51" s="84" t="s">
        <v>98</v>
      </c>
      <c r="B51" s="22">
        <v>82.207999999999998</v>
      </c>
      <c r="C51" s="70"/>
      <c r="D51" s="22">
        <v>87.558000000000007</v>
      </c>
      <c r="E51" s="70"/>
      <c r="F51" s="22">
        <v>92.569000000000003</v>
      </c>
      <c r="G51" s="70"/>
      <c r="H51" s="21">
        <v>22.233000000000001</v>
      </c>
      <c r="I51" s="70"/>
      <c r="J51" s="21">
        <v>22.865000000000002</v>
      </c>
      <c r="K51" s="72"/>
      <c r="L51" s="21">
        <v>25.992999999999999</v>
      </c>
      <c r="M51" s="70"/>
      <c r="N51" s="21">
        <v>31.119</v>
      </c>
      <c r="O51" s="70"/>
      <c r="P51" s="22">
        <v>102.21</v>
      </c>
      <c r="Q51" s="70"/>
      <c r="R51" s="21">
        <v>27.064999999999998</v>
      </c>
      <c r="S51" s="70"/>
      <c r="T51" s="21">
        <v>25.124000000000002</v>
      </c>
      <c r="U51" s="72"/>
      <c r="V51" s="21">
        <v>23.187999999999999</v>
      </c>
      <c r="W51" s="70"/>
      <c r="X51" s="21">
        <v>25.221</v>
      </c>
      <c r="Y51" s="70"/>
      <c r="Z51" s="22">
        <v>100.598</v>
      </c>
      <c r="AB51" s="21">
        <v>24.321999999999999</v>
      </c>
      <c r="AC51" s="21"/>
      <c r="AD51" s="21">
        <v>26.699000000000002</v>
      </c>
      <c r="AF51" s="21">
        <v>28.978000000000002</v>
      </c>
      <c r="AH51" s="21">
        <v>28.548999999999999</v>
      </c>
      <c r="AJ51" s="22">
        <v>108.548</v>
      </c>
      <c r="AL51" s="21">
        <f>+'GAAP &amp; NonGAAP Income Statement'!AL79</f>
        <v>28.05</v>
      </c>
      <c r="AM51" s="21"/>
      <c r="AN51" s="21">
        <f>+'GAAP &amp; NonGAAP Income Statement'!AN79</f>
        <v>25.957000000000001</v>
      </c>
      <c r="AP51" s="21">
        <f>+'GAAP &amp; NonGAAP Income Statement'!AP79</f>
        <v>27.263000000000002</v>
      </c>
      <c r="AR51" s="21">
        <f>+'GAAP &amp; NonGAAP Income Statement'!AR79</f>
        <v>27.169</v>
      </c>
      <c r="AT51" s="22">
        <f>SUM(AT46:AT50)</f>
        <v>108.43900000000001</v>
      </c>
    </row>
    <row r="52" spans="1:46" s="71" customFormat="1" ht="12.75" customHeight="1" x14ac:dyDescent="0.2">
      <c r="A52" s="84"/>
      <c r="B52" s="90"/>
      <c r="C52" s="70"/>
      <c r="D52" s="90"/>
      <c r="E52" s="70"/>
      <c r="F52" s="90"/>
      <c r="G52" s="70"/>
      <c r="H52" s="34"/>
      <c r="I52" s="70"/>
      <c r="J52" s="34"/>
      <c r="K52" s="72"/>
      <c r="L52" s="34"/>
      <c r="M52" s="70"/>
      <c r="N52" s="34"/>
      <c r="O52" s="70"/>
      <c r="P52" s="90"/>
      <c r="Q52" s="70"/>
      <c r="R52" s="34"/>
      <c r="S52" s="34"/>
      <c r="T52" s="34"/>
      <c r="U52" s="72"/>
      <c r="V52" s="34"/>
      <c r="X52" s="34"/>
      <c r="Y52" s="70"/>
      <c r="Z52" s="90"/>
      <c r="AB52" s="34"/>
      <c r="AC52" s="34"/>
      <c r="AD52" s="34"/>
      <c r="AF52" s="34"/>
      <c r="AH52" s="34"/>
      <c r="AJ52" s="90"/>
      <c r="AL52" s="34"/>
      <c r="AN52" s="34"/>
      <c r="AP52" s="34"/>
      <c r="AR52" s="34"/>
      <c r="AT52" s="90"/>
    </row>
    <row r="53" spans="1:46" s="71" customFormat="1" ht="12.75" customHeight="1" x14ac:dyDescent="0.2">
      <c r="A53" s="84" t="s">
        <v>99</v>
      </c>
      <c r="B53" s="86">
        <v>117.11400000000003</v>
      </c>
      <c r="C53" s="72"/>
      <c r="D53" s="86">
        <v>128.09600000000012</v>
      </c>
      <c r="E53" s="72"/>
      <c r="F53" s="86">
        <v>127.32400000000018</v>
      </c>
      <c r="G53" s="72"/>
      <c r="H53" s="85">
        <v>54.870999999999981</v>
      </c>
      <c r="I53" s="72"/>
      <c r="J53" s="85">
        <v>51.213000000000022</v>
      </c>
      <c r="K53" s="72"/>
      <c r="L53" s="85">
        <v>54.384000000000015</v>
      </c>
      <c r="M53" s="72"/>
      <c r="N53" s="85">
        <v>36.108000000000089</v>
      </c>
      <c r="O53" s="72"/>
      <c r="P53" s="86">
        <v>196.57600000000025</v>
      </c>
      <c r="Q53" s="72"/>
      <c r="R53" s="85">
        <v>37.631</v>
      </c>
      <c r="S53" s="85"/>
      <c r="T53" s="85">
        <v>3.988000000000028</v>
      </c>
      <c r="V53" s="85">
        <v>21.607000000000028</v>
      </c>
      <c r="W53" s="129"/>
      <c r="X53" s="85">
        <v>-21.609999999999985</v>
      </c>
      <c r="Y53" s="72"/>
      <c r="Z53" s="86">
        <v>41.615999999999985</v>
      </c>
      <c r="AB53" s="85">
        <v>-13.292000000000002</v>
      </c>
      <c r="AC53" s="85"/>
      <c r="AD53" s="85">
        <v>1.7580000000000098</v>
      </c>
      <c r="AF53" s="85">
        <v>7.5960000000000036</v>
      </c>
      <c r="AG53" s="129"/>
      <c r="AH53" s="85">
        <v>-33.074999999999989</v>
      </c>
      <c r="AJ53" s="86">
        <v>-37.014000000000124</v>
      </c>
      <c r="AL53" s="85">
        <f>+'GAAP &amp; NonGAAP Income Statement'!AL30</f>
        <v>4.561000000000007</v>
      </c>
      <c r="AM53" s="85"/>
      <c r="AN53" s="85">
        <f>+'GAAP &amp; NonGAAP Income Statement'!AN30</f>
        <v>7.5130000000000621</v>
      </c>
      <c r="AP53" s="85">
        <f>+'GAAP &amp; NonGAAP Income Statement'!AP30</f>
        <v>11.256</v>
      </c>
      <c r="AR53" s="85">
        <f>+'GAAP &amp; NonGAAP Income Statement'!AR30</f>
        <v>17.56899999999996</v>
      </c>
      <c r="AT53" s="86">
        <f>AL53+AN53+AP53+AR53-0.001</f>
        <v>40.898000000000032</v>
      </c>
    </row>
    <row r="54" spans="1:46" s="72" customFormat="1" ht="12.75" customHeight="1" x14ac:dyDescent="0.2">
      <c r="A54" s="87" t="s">
        <v>85</v>
      </c>
      <c r="B54" s="88">
        <v>2.6059999999999999</v>
      </c>
      <c r="D54" s="88">
        <v>2.4849999999999999</v>
      </c>
      <c r="F54" s="88">
        <v>3.0349999999999997</v>
      </c>
      <c r="H54" s="43">
        <v>0</v>
      </c>
      <c r="J54" s="43">
        <v>0</v>
      </c>
      <c r="L54" s="34">
        <v>0</v>
      </c>
      <c r="N54" s="43">
        <v>0.96099999999999997</v>
      </c>
      <c r="P54" s="88">
        <v>0.96099999999999997</v>
      </c>
      <c r="R54" s="43">
        <v>1.4039999999999999</v>
      </c>
      <c r="S54" s="43"/>
      <c r="T54" s="43">
        <v>1.133</v>
      </c>
      <c r="V54" s="43">
        <v>0.78600000000000003</v>
      </c>
      <c r="W54" s="336"/>
      <c r="X54" s="43">
        <v>0.54600000000000004</v>
      </c>
      <c r="Z54" s="88">
        <v>3.8690000000000002</v>
      </c>
      <c r="AA54" s="92"/>
      <c r="AB54" s="43">
        <v>0.497</v>
      </c>
      <c r="AC54" s="43"/>
      <c r="AD54" s="43">
        <v>1.0629999999999999</v>
      </c>
      <c r="AF54" s="43">
        <v>1.0230000000000001</v>
      </c>
      <c r="AG54" s="336"/>
      <c r="AH54" s="43">
        <v>0.88500000000000001</v>
      </c>
      <c r="AJ54" s="88">
        <v>3.4689999999999999</v>
      </c>
      <c r="AL54" s="43">
        <f>+AL9+AL10+AL12</f>
        <v>0.91400000000000003</v>
      </c>
      <c r="AM54" s="43"/>
      <c r="AN54" s="43">
        <f>+AN9+AN10+AN12</f>
        <v>0.67300000000000004</v>
      </c>
      <c r="AP54" s="43">
        <f>+AP9+AP10+AP12+AP11</f>
        <v>0.63100000000000001</v>
      </c>
      <c r="AR54" s="43">
        <f>+AR9+AR10+AR12+AR11</f>
        <v>0.495</v>
      </c>
      <c r="AT54" s="88">
        <f t="shared" ref="AT54:AT61" si="13">AL54+AN54+AP54+AR54</f>
        <v>2.7130000000000001</v>
      </c>
    </row>
    <row r="55" spans="1:46" s="72" customFormat="1" ht="12.75" customHeight="1" x14ac:dyDescent="0.2">
      <c r="A55" s="87" t="s">
        <v>86</v>
      </c>
      <c r="B55" s="88">
        <v>45.401999999999994</v>
      </c>
      <c r="D55" s="88">
        <v>51.305000000000021</v>
      </c>
      <c r="F55" s="88">
        <v>48.786999999999999</v>
      </c>
      <c r="H55" s="43">
        <v>12.763999999999985</v>
      </c>
      <c r="J55" s="43">
        <v>12.565999999999981</v>
      </c>
      <c r="L55" s="34">
        <v>12.532000000000011</v>
      </c>
      <c r="N55" s="43">
        <v>12.92499999999999</v>
      </c>
      <c r="P55" s="88">
        <v>50.786999999999935</v>
      </c>
      <c r="R55" s="43">
        <v>11.24199999999999</v>
      </c>
      <c r="S55" s="43"/>
      <c r="T55" s="43">
        <v>12.822000000000006</v>
      </c>
      <c r="V55" s="43">
        <v>14.070999999999993</v>
      </c>
      <c r="W55" s="336"/>
      <c r="X55" s="43">
        <v>12.04699999999999</v>
      </c>
      <c r="Z55" s="88">
        <v>50.18199999999996</v>
      </c>
      <c r="AA55" s="92"/>
      <c r="AB55" s="43">
        <v>23.188999999999993</v>
      </c>
      <c r="AC55" s="43"/>
      <c r="AD55" s="43">
        <v>14.835999999999999</v>
      </c>
      <c r="AF55" s="43">
        <v>13.795999999999992</v>
      </c>
      <c r="AG55" s="336"/>
      <c r="AH55" s="43">
        <v>14.174999999999999</v>
      </c>
      <c r="AJ55" s="88">
        <v>65.995999999999967</v>
      </c>
      <c r="AL55" s="43">
        <f>-AL17-AL18-AL39-AL43-AL47-AL16</f>
        <v>17.987999999999992</v>
      </c>
      <c r="AM55" s="43"/>
      <c r="AN55" s="43">
        <f>-AN17-AN18-AN39-AN43-AN47-AN16</f>
        <v>21.576999999999998</v>
      </c>
      <c r="AP55" s="43">
        <f>-AP17-AP18-AP39-AP43-AP47-AP16</f>
        <v>16.573999999999995</v>
      </c>
      <c r="AR55" s="43">
        <f>-AR17-AR18-AR39-AR43-AR47-AR16</f>
        <v>20.568999999999999</v>
      </c>
      <c r="AT55" s="88">
        <f t="shared" si="13"/>
        <v>76.707999999999984</v>
      </c>
    </row>
    <row r="56" spans="1:46" s="72" customFormat="1" ht="12.75" customHeight="1" x14ac:dyDescent="0.2">
      <c r="A56" s="87" t="s">
        <v>81</v>
      </c>
      <c r="B56" s="88">
        <v>0</v>
      </c>
      <c r="D56" s="88">
        <v>0</v>
      </c>
      <c r="F56" s="88">
        <v>0</v>
      </c>
      <c r="H56" s="43">
        <v>0</v>
      </c>
      <c r="J56" s="43">
        <v>0</v>
      </c>
      <c r="L56" s="34">
        <v>0</v>
      </c>
      <c r="N56" s="43">
        <v>-6.5000000000000002E-2</v>
      </c>
      <c r="P56" s="88">
        <v>-6.5000000000000002E-2</v>
      </c>
      <c r="R56" s="43">
        <v>-0.106</v>
      </c>
      <c r="S56" s="43"/>
      <c r="T56" s="43">
        <v>-0.151</v>
      </c>
      <c r="V56" s="43">
        <v>-0.13500000000000001</v>
      </c>
      <c r="W56" s="336"/>
      <c r="X56" s="43">
        <v>-0.13400000000000001</v>
      </c>
      <c r="Z56" s="88">
        <v>-0.52600000000000002</v>
      </c>
      <c r="AA56" s="92"/>
      <c r="AB56" s="43">
        <v>-0.13200000000000001</v>
      </c>
      <c r="AC56" s="43"/>
      <c r="AD56" s="43">
        <v>-0.125</v>
      </c>
      <c r="AF56" s="43">
        <v>-0.121</v>
      </c>
      <c r="AG56" s="336"/>
      <c r="AH56" s="43">
        <v>-0.114</v>
      </c>
      <c r="AJ56" s="88">
        <v>-0.49199999999999999</v>
      </c>
      <c r="AL56" s="43">
        <f>-AL19</f>
        <v>-0.113</v>
      </c>
      <c r="AM56" s="43"/>
      <c r="AN56" s="43">
        <f>-AN19</f>
        <v>-0.108</v>
      </c>
      <c r="AP56" s="43">
        <f>-AP19</f>
        <v>-0.108</v>
      </c>
      <c r="AR56" s="43">
        <f>-AR19</f>
        <v>-0.108</v>
      </c>
      <c r="AT56" s="88">
        <f t="shared" si="13"/>
        <v>-0.437</v>
      </c>
    </row>
    <row r="57" spans="1:46" s="71" customFormat="1" ht="12.75" customHeight="1" x14ac:dyDescent="0.2">
      <c r="A57" s="87" t="s">
        <v>95</v>
      </c>
      <c r="B57" s="88">
        <v>7.7610000000000001</v>
      </c>
      <c r="C57" s="72"/>
      <c r="D57" s="88">
        <v>3.8330000000000002</v>
      </c>
      <c r="E57" s="72"/>
      <c r="F57" s="88">
        <v>9.8550000000000004</v>
      </c>
      <c r="G57" s="72"/>
      <c r="H57" s="43">
        <v>1.3049999999999999</v>
      </c>
      <c r="I57" s="72"/>
      <c r="J57" s="43">
        <v>3.9350000000000001</v>
      </c>
      <c r="K57" s="72"/>
      <c r="L57" s="34">
        <v>1.528</v>
      </c>
      <c r="M57" s="72"/>
      <c r="N57" s="43">
        <v>6.3280000000000003</v>
      </c>
      <c r="O57" s="72"/>
      <c r="P57" s="88">
        <v>13.096</v>
      </c>
      <c r="Q57" s="72"/>
      <c r="R57" s="43">
        <v>4.0330000000000004</v>
      </c>
      <c r="S57" s="43"/>
      <c r="T57" s="43">
        <v>1.8919999999999999</v>
      </c>
      <c r="V57" s="43">
        <v>2.778</v>
      </c>
      <c r="W57" s="336"/>
      <c r="X57" s="43">
        <v>0.21</v>
      </c>
      <c r="Y57" s="72"/>
      <c r="Z57" s="88">
        <v>8.913000000000002</v>
      </c>
      <c r="AA57" s="92"/>
      <c r="AB57" s="43">
        <v>1.2070000000000001</v>
      </c>
      <c r="AC57" s="43"/>
      <c r="AD57" s="43">
        <v>1.071</v>
      </c>
      <c r="AF57" s="43">
        <v>0.93700000000000006</v>
      </c>
      <c r="AG57" s="336"/>
      <c r="AH57" s="43">
        <v>0.28100000000000003</v>
      </c>
      <c r="AJ57" s="88">
        <v>3.496</v>
      </c>
      <c r="AL57" s="43">
        <f>-AL48</f>
        <v>0.16900000000000001</v>
      </c>
      <c r="AM57" s="43"/>
      <c r="AN57" s="43">
        <f>-AN48</f>
        <v>0.55400000000000005</v>
      </c>
      <c r="AP57" s="43">
        <f>-AP48</f>
        <v>0.26400000000000001</v>
      </c>
      <c r="AR57" s="43">
        <f>-AR48</f>
        <v>0.6</v>
      </c>
      <c r="AT57" s="88">
        <f t="shared" si="13"/>
        <v>1.5870000000000002</v>
      </c>
    </row>
    <row r="58" spans="1:46" s="71" customFormat="1" ht="12.75" customHeight="1" x14ac:dyDescent="0.2">
      <c r="A58" s="87" t="s">
        <v>96</v>
      </c>
      <c r="B58" s="88">
        <v>0</v>
      </c>
      <c r="C58" s="72"/>
      <c r="D58" s="88">
        <v>0</v>
      </c>
      <c r="E58" s="72"/>
      <c r="F58" s="88">
        <v>0</v>
      </c>
      <c r="G58" s="72"/>
      <c r="H58" s="43">
        <v>0</v>
      </c>
      <c r="I58" s="72"/>
      <c r="J58" s="43">
        <v>0</v>
      </c>
      <c r="K58" s="72"/>
      <c r="L58" s="34">
        <v>0</v>
      </c>
      <c r="M58" s="72"/>
      <c r="N58" s="43">
        <v>0</v>
      </c>
      <c r="O58" s="72"/>
      <c r="P58" s="88">
        <v>0</v>
      </c>
      <c r="Q58" s="72"/>
      <c r="R58" s="43">
        <v>1.6839999999999999</v>
      </c>
      <c r="S58" s="43"/>
      <c r="T58" s="43">
        <v>1.7130000000000001</v>
      </c>
      <c r="V58" s="43">
        <v>1.9950000000000001</v>
      </c>
      <c r="W58" s="336"/>
      <c r="X58" s="43">
        <v>67.778999999999996</v>
      </c>
      <c r="Y58" s="72"/>
      <c r="Z58" s="88">
        <v>73.170999999999992</v>
      </c>
      <c r="AA58" s="92"/>
      <c r="AB58" s="43">
        <v>0</v>
      </c>
      <c r="AC58" s="43"/>
      <c r="AD58" s="43">
        <v>0</v>
      </c>
      <c r="AF58" s="43">
        <v>0</v>
      </c>
      <c r="AG58" s="336"/>
      <c r="AH58" s="43">
        <v>0</v>
      </c>
      <c r="AJ58" s="88">
        <v>0</v>
      </c>
      <c r="AL58" s="43">
        <f>-AL49</f>
        <v>0</v>
      </c>
      <c r="AM58" s="43"/>
      <c r="AN58" s="43">
        <f>-AN49</f>
        <v>0</v>
      </c>
      <c r="AP58" s="43">
        <f>-AP49</f>
        <v>0.28499999999999998</v>
      </c>
      <c r="AR58" s="43">
        <f>-AR49</f>
        <v>0</v>
      </c>
      <c r="AT58" s="88">
        <f t="shared" si="13"/>
        <v>0.28499999999999998</v>
      </c>
    </row>
    <row r="59" spans="1:46" s="71" customFormat="1" ht="12.75" customHeight="1" x14ac:dyDescent="0.2">
      <c r="A59" s="87" t="s">
        <v>97</v>
      </c>
      <c r="B59" s="88">
        <v>0</v>
      </c>
      <c r="C59" s="72"/>
      <c r="D59" s="88">
        <v>0</v>
      </c>
      <c r="E59" s="72"/>
      <c r="F59" s="88">
        <v>0</v>
      </c>
      <c r="G59" s="72"/>
      <c r="H59" s="43">
        <v>0</v>
      </c>
      <c r="I59" s="72"/>
      <c r="J59" s="43">
        <v>0</v>
      </c>
      <c r="K59" s="72"/>
      <c r="L59" s="34">
        <v>0</v>
      </c>
      <c r="M59" s="72"/>
      <c r="N59" s="43">
        <v>0</v>
      </c>
      <c r="O59" s="72"/>
      <c r="P59" s="88">
        <v>0</v>
      </c>
      <c r="Q59" s="72"/>
      <c r="R59" s="43">
        <v>0</v>
      </c>
      <c r="S59" s="43"/>
      <c r="T59" s="43">
        <v>0</v>
      </c>
      <c r="V59" s="43">
        <v>13.622</v>
      </c>
      <c r="W59" s="336"/>
      <c r="X59" s="43">
        <v>14.54</v>
      </c>
      <c r="Y59" s="72"/>
      <c r="Z59" s="88">
        <v>28.161999999999999</v>
      </c>
      <c r="AA59" s="92"/>
      <c r="AB59" s="43">
        <v>0</v>
      </c>
      <c r="AC59" s="43"/>
      <c r="AD59" s="43">
        <v>0</v>
      </c>
      <c r="AF59" s="43">
        <v>0</v>
      </c>
      <c r="AG59" s="336"/>
      <c r="AH59" s="43">
        <v>3.1989999999999998</v>
      </c>
      <c r="AJ59" s="88">
        <v>3.1989999999999998</v>
      </c>
      <c r="AL59" s="43">
        <f>-AL50</f>
        <v>0</v>
      </c>
      <c r="AM59" s="43"/>
      <c r="AN59" s="43">
        <f>-AN50</f>
        <v>0</v>
      </c>
      <c r="AP59" s="43">
        <f>-AP50</f>
        <v>0</v>
      </c>
      <c r="AR59" s="43">
        <f>-AR50</f>
        <v>0</v>
      </c>
      <c r="AT59" s="88">
        <f t="shared" si="13"/>
        <v>0</v>
      </c>
    </row>
    <row r="60" spans="1:46" s="71" customFormat="1" ht="12.75" customHeight="1" x14ac:dyDescent="0.2">
      <c r="A60" s="97" t="s">
        <v>55</v>
      </c>
      <c r="B60" s="88">
        <v>0</v>
      </c>
      <c r="C60" s="72"/>
      <c r="D60" s="88">
        <v>24.928000000000001</v>
      </c>
      <c r="E60" s="72"/>
      <c r="F60" s="88">
        <v>52.196999999999996</v>
      </c>
      <c r="G60" s="72"/>
      <c r="H60" s="43">
        <v>1.0669999999999999</v>
      </c>
      <c r="I60" s="72"/>
      <c r="J60" s="43">
        <v>0</v>
      </c>
      <c r="K60" s="72"/>
      <c r="L60" s="34">
        <v>0.51400000000000001</v>
      </c>
      <c r="M60" s="72"/>
      <c r="N60" s="43">
        <v>26.824999999999999</v>
      </c>
      <c r="O60" s="72"/>
      <c r="P60" s="88">
        <v>28.405999999999999</v>
      </c>
      <c r="Q60" s="72"/>
      <c r="R60" s="43">
        <v>-0.255</v>
      </c>
      <c r="S60" s="43"/>
      <c r="T60" s="43">
        <v>38.487000000000002</v>
      </c>
      <c r="V60" s="43">
        <v>4.3929999999999998</v>
      </c>
      <c r="W60" s="336"/>
      <c r="X60" s="43">
        <v>0.78400000000000003</v>
      </c>
      <c r="Y60" s="72"/>
      <c r="Z60" s="88">
        <v>43.408999999999999</v>
      </c>
      <c r="AA60" s="92"/>
      <c r="AB60" s="43">
        <v>37.146999999999998</v>
      </c>
      <c r="AC60" s="43"/>
      <c r="AD60" s="43">
        <v>4.5789999999999997</v>
      </c>
      <c r="AF60" s="43">
        <v>2.8149999999999999</v>
      </c>
      <c r="AG60" s="336"/>
      <c r="AH60" s="43">
        <v>31.731999999999999</v>
      </c>
      <c r="AJ60" s="88">
        <v>76.272999999999996</v>
      </c>
      <c r="AL60" s="43">
        <f>+'GAAP &amp; NonGAAP Income Statement'!AL28</f>
        <v>6.2850000000000001</v>
      </c>
      <c r="AM60" s="43"/>
      <c r="AN60" s="43">
        <f>+'GAAP &amp; NonGAAP Income Statement'!AN28</f>
        <v>0.46400000000000002</v>
      </c>
      <c r="AP60" s="43">
        <f>+'GAAP &amp; NonGAAP Income Statement'!AP28</f>
        <v>1.5509999999999999</v>
      </c>
      <c r="AR60" s="43">
        <f>+'GAAP &amp; NonGAAP Income Statement'!AR28</f>
        <v>-0.35799999999999998</v>
      </c>
      <c r="AT60" s="88">
        <f t="shared" si="13"/>
        <v>7.9420000000000011</v>
      </c>
    </row>
    <row r="61" spans="1:46" s="72" customFormat="1" ht="12.75" customHeight="1" x14ac:dyDescent="0.2">
      <c r="A61" s="87" t="s">
        <v>54</v>
      </c>
      <c r="B61" s="89">
        <v>33.712000000000003</v>
      </c>
      <c r="D61" s="89">
        <v>36.122</v>
      </c>
      <c r="F61" s="89">
        <v>45.072000000000003</v>
      </c>
      <c r="H61" s="31">
        <v>12.286</v>
      </c>
      <c r="J61" s="31">
        <v>12.391999999999999</v>
      </c>
      <c r="L61" s="31">
        <v>12.413</v>
      </c>
      <c r="N61" s="31">
        <v>13.148</v>
      </c>
      <c r="P61" s="89">
        <v>50.239000000000004</v>
      </c>
      <c r="R61" s="31">
        <v>14.18</v>
      </c>
      <c r="S61" s="34"/>
      <c r="T61" s="31">
        <v>13.887</v>
      </c>
      <c r="V61" s="31">
        <v>14.062000000000001</v>
      </c>
      <c r="W61" s="336"/>
      <c r="X61" s="31">
        <v>13.402000000000001</v>
      </c>
      <c r="Z61" s="89">
        <v>55.530999999999999</v>
      </c>
      <c r="AA61" s="92"/>
      <c r="AB61" s="31">
        <v>13.477</v>
      </c>
      <c r="AC61" s="34"/>
      <c r="AD61" s="31">
        <v>15.121</v>
      </c>
      <c r="AF61" s="31">
        <v>14.677</v>
      </c>
      <c r="AG61" s="336"/>
      <c r="AH61" s="31">
        <v>14.526999999999999</v>
      </c>
      <c r="AJ61" s="89">
        <v>57.802</v>
      </c>
      <c r="AL61" s="31">
        <f>-AL21-AL20+'GAAP &amp; NonGAAP Income Statement'!AL27</f>
        <v>14.455</v>
      </c>
      <c r="AM61" s="34"/>
      <c r="AN61" s="31">
        <f>-AN21-AN20+'GAAP &amp; NonGAAP Income Statement'!AN27</f>
        <v>14.335000000000001</v>
      </c>
      <c r="AP61" s="31">
        <f>-AP21-AP20+'GAAP &amp; NonGAAP Income Statement'!AP27</f>
        <v>14.49</v>
      </c>
      <c r="AR61" s="31">
        <f>-AR21-AR20+'GAAP &amp; NonGAAP Income Statement'!AR27</f>
        <v>15.449</v>
      </c>
      <c r="AT61" s="89">
        <f t="shared" si="13"/>
        <v>58.728999999999999</v>
      </c>
    </row>
    <row r="62" spans="1:46" s="72" customFormat="1" ht="12.75" customHeight="1" x14ac:dyDescent="0.2">
      <c r="A62" s="84" t="s">
        <v>100</v>
      </c>
      <c r="B62" s="22">
        <v>206.59499999999991</v>
      </c>
      <c r="C62" s="70"/>
      <c r="D62" s="22">
        <v>246.76900000000023</v>
      </c>
      <c r="E62" s="70"/>
      <c r="F62" s="22">
        <v>286.26999999999987</v>
      </c>
      <c r="G62" s="70"/>
      <c r="H62" s="21">
        <v>82.29299999999995</v>
      </c>
      <c r="I62" s="70"/>
      <c r="J62" s="21">
        <v>80.106000000000023</v>
      </c>
      <c r="L62" s="21">
        <v>81.371000000000009</v>
      </c>
      <c r="M62" s="70"/>
      <c r="N62" s="21">
        <v>96.518000000000001</v>
      </c>
      <c r="O62" s="70"/>
      <c r="P62" s="22">
        <v>340.2879999999999</v>
      </c>
      <c r="Q62" s="70"/>
      <c r="R62" s="21">
        <v>69.812999999999988</v>
      </c>
      <c r="S62" s="21"/>
      <c r="T62" s="21">
        <v>73.771000000000043</v>
      </c>
      <c r="V62" s="21">
        <v>73.17900000000003</v>
      </c>
      <c r="W62" s="131"/>
      <c r="X62" s="21">
        <v>87.563999999999965</v>
      </c>
      <c r="Y62" s="70"/>
      <c r="Z62" s="22">
        <v>304.32699999999988</v>
      </c>
      <c r="AA62" s="71"/>
      <c r="AB62" s="21">
        <v>62.093000000000018</v>
      </c>
      <c r="AC62" s="21"/>
      <c r="AD62" s="21">
        <v>38.302999999999997</v>
      </c>
      <c r="AF62" s="21">
        <v>40.722999999999985</v>
      </c>
      <c r="AG62" s="131"/>
      <c r="AH62" s="21">
        <v>31.609999999999957</v>
      </c>
      <c r="AJ62" s="22">
        <v>172.7289999999997</v>
      </c>
      <c r="AL62" s="21">
        <f>+'GAAP &amp; NonGAAP Income Statement'!AL83</f>
        <v>44.258999999999986</v>
      </c>
      <c r="AM62" s="21"/>
      <c r="AN62" s="21">
        <f>+'GAAP &amp; NonGAAP Income Statement'!AN83</f>
        <v>45.008000000000038</v>
      </c>
      <c r="AP62" s="21">
        <f>+'GAAP &amp; NonGAAP Income Statement'!AP83</f>
        <v>44.942999999999955</v>
      </c>
      <c r="AR62" s="21">
        <f>+'GAAP &amp; NonGAAP Income Statement'!AR83</f>
        <v>54.216000000000008</v>
      </c>
      <c r="AT62" s="22">
        <f>SUM(AT53:AT61)</f>
        <v>188.42500000000001</v>
      </c>
    </row>
    <row r="63" spans="1:46" ht="12.75" customHeight="1" x14ac:dyDescent="0.2">
      <c r="A63" s="98"/>
      <c r="B63" s="99"/>
      <c r="C63" s="70"/>
      <c r="D63" s="99"/>
      <c r="E63" s="70"/>
      <c r="F63" s="99"/>
      <c r="G63" s="70"/>
      <c r="H63" s="72"/>
      <c r="I63" s="70"/>
      <c r="J63" s="72"/>
      <c r="K63" s="70"/>
      <c r="L63" s="18"/>
      <c r="M63" s="70"/>
      <c r="N63" s="72"/>
      <c r="O63" s="70"/>
      <c r="P63" s="99"/>
      <c r="Q63" s="70"/>
      <c r="R63" s="72"/>
      <c r="S63" s="72"/>
      <c r="T63" s="18"/>
      <c r="U63" s="70"/>
      <c r="V63" s="18"/>
      <c r="X63" s="72"/>
      <c r="Y63" s="70"/>
      <c r="Z63" s="99"/>
      <c r="AB63" s="72"/>
      <c r="AC63" s="72"/>
      <c r="AD63" s="72"/>
      <c r="AF63" s="72"/>
      <c r="AH63" s="72"/>
      <c r="AJ63" s="99"/>
      <c r="AL63" s="72"/>
      <c r="AN63" s="72"/>
      <c r="AP63" s="72"/>
      <c r="AR63" s="72"/>
      <c r="AT63" s="99"/>
    </row>
    <row r="64" spans="1:46" s="71" customFormat="1" ht="12.75" customHeight="1" x14ac:dyDescent="0.2">
      <c r="A64" s="84" t="s">
        <v>101</v>
      </c>
      <c r="B64" s="94">
        <v>0.10035914165914708</v>
      </c>
      <c r="C64" s="101"/>
      <c r="D64" s="94">
        <v>0.1020133330253991</v>
      </c>
      <c r="E64" s="101"/>
      <c r="F64" s="94">
        <v>9.8430587047492246E-2</v>
      </c>
      <c r="G64" s="101"/>
      <c r="H64" s="100">
        <v>0.16887281680387778</v>
      </c>
      <c r="I64" s="101"/>
      <c r="J64" s="100">
        <v>0.15580468512321269</v>
      </c>
      <c r="K64" s="102"/>
      <c r="L64" s="100">
        <v>0.16155230903592629</v>
      </c>
      <c r="M64" s="101"/>
      <c r="N64" s="100">
        <v>9.8465263915704287E-2</v>
      </c>
      <c r="O64" s="101"/>
      <c r="P64" s="94">
        <v>0.14486424504059439</v>
      </c>
      <c r="Q64" s="101"/>
      <c r="R64" s="100">
        <v>0.11563043491620627</v>
      </c>
      <c r="S64" s="101"/>
      <c r="T64" s="100">
        <v>1.2695825467418487E-2</v>
      </c>
      <c r="U64" s="102"/>
      <c r="V64" s="100">
        <v>7.1283646692817615E-2</v>
      </c>
      <c r="W64" s="101"/>
      <c r="X64" s="100">
        <v>-6.913695579841822E-2</v>
      </c>
      <c r="Y64" s="101"/>
      <c r="Z64" s="94">
        <v>3.3153766365370166E-2</v>
      </c>
      <c r="AB64" s="100">
        <v>-4.5674307686492548E-2</v>
      </c>
      <c r="AC64" s="100"/>
      <c r="AD64" s="100">
        <v>6.4483708510162593E-3</v>
      </c>
      <c r="AF64" s="100">
        <v>2.6315424802183959E-2</v>
      </c>
      <c r="AH64" s="100">
        <v>-0.11474932087136624</v>
      </c>
      <c r="AJ64" s="94">
        <v>-3.2453247735927088E-2</v>
      </c>
      <c r="AL64" s="100">
        <f>+'GAAP &amp; NonGAAP Income Statement'!AL47</f>
        <v>1.592933953137499E-2</v>
      </c>
      <c r="AN64" s="100">
        <f>+'GAAP &amp; NonGAAP Income Statement'!AN47</f>
        <v>2.6828310241394305E-2</v>
      </c>
      <c r="AP64" s="100">
        <f>+'GAAP &amp; NonGAAP Income Statement'!AP47</f>
        <v>3.8641505288489593E-2</v>
      </c>
      <c r="AR64" s="100">
        <f>+'GAAP &amp; NonGAAP Income Statement'!AR47</f>
        <v>5.7344008564555543E-2</v>
      </c>
      <c r="AT64" s="94">
        <f>+'GAAP &amp; NonGAAP Income Statement'!AT47</f>
        <v>3.5134561642694122E-2</v>
      </c>
    </row>
    <row r="65" spans="1:46" s="71" customFormat="1" ht="12.75" customHeight="1" x14ac:dyDescent="0.2">
      <c r="A65" s="87" t="s">
        <v>85</v>
      </c>
      <c r="B65" s="94">
        <v>2.2331738576407364E-3</v>
      </c>
      <c r="C65" s="101"/>
      <c r="D65" s="94">
        <v>1.9790089664635624E-3</v>
      </c>
      <c r="E65" s="101"/>
      <c r="F65" s="94">
        <v>2.3462727505351583E-3</v>
      </c>
      <c r="G65" s="101"/>
      <c r="H65" s="93">
        <v>0</v>
      </c>
      <c r="I65" s="101"/>
      <c r="J65" s="93">
        <v>0</v>
      </c>
      <c r="K65" s="102"/>
      <c r="L65" s="93">
        <v>0</v>
      </c>
      <c r="M65" s="101"/>
      <c r="N65" s="93">
        <v>2.6206136762764922E-3</v>
      </c>
      <c r="O65" s="101"/>
      <c r="P65" s="94">
        <v>7.0819703058364709E-4</v>
      </c>
      <c r="Q65" s="101"/>
      <c r="R65" s="93">
        <v>4.3141327794199887E-3</v>
      </c>
      <c r="S65" s="101"/>
      <c r="T65" s="93">
        <v>3.606913303556932E-3</v>
      </c>
      <c r="U65" s="102"/>
      <c r="V65" s="93">
        <v>2.5930923450990227E-3</v>
      </c>
      <c r="W65" s="101"/>
      <c r="X65" s="93">
        <v>1.7468198919915029E-3</v>
      </c>
      <c r="Y65" s="101"/>
      <c r="Z65" s="94">
        <v>3.0822741750196375E-3</v>
      </c>
      <c r="AB65" s="93">
        <v>1.7078040114495031E-3</v>
      </c>
      <c r="AC65" s="93"/>
      <c r="AD65" s="93">
        <v>3.8991002358533819E-3</v>
      </c>
      <c r="AF65" s="93">
        <v>3.5440599753336203E-3</v>
      </c>
      <c r="AH65" s="93">
        <v>3.0703899915694379E-3</v>
      </c>
      <c r="AJ65" s="94">
        <v>3.0415603932547326E-3</v>
      </c>
      <c r="AL65" s="93">
        <f>+AL54/'GAAP &amp; NonGAAP Income Statement'!AL15</f>
        <v>3.1921544248359394E-3</v>
      </c>
      <c r="AN65" s="93">
        <f>+AN54/'GAAP &amp; NonGAAP Income Statement'!AN15</f>
        <v>2.4032281102699614E-3</v>
      </c>
      <c r="AP65" s="93">
        <f>+AP54/'GAAP &amp; NonGAAP Income Statement'!AP15</f>
        <v>2.1662037879386048E-3</v>
      </c>
      <c r="AR65" s="93">
        <f>+AR54/'GAAP &amp; NonGAAP Income Statement'!AR15</f>
        <v>1.6156459809582252E-3</v>
      </c>
      <c r="AT65" s="94">
        <f>+AT54/'GAAP &amp; NonGAAP Income Statement'!AT15</f>
        <v>2.3306779240214459E-3</v>
      </c>
    </row>
    <row r="66" spans="1:46" s="71" customFormat="1" ht="12.75" customHeight="1" x14ac:dyDescent="0.2">
      <c r="A66" s="87" t="s">
        <v>86</v>
      </c>
      <c r="B66" s="94">
        <v>3.8906584606525213E-2</v>
      </c>
      <c r="C66" s="101"/>
      <c r="D66" s="94">
        <v>4.0858372243224597E-2</v>
      </c>
      <c r="E66" s="101"/>
      <c r="F66" s="94">
        <v>3.7715851295011128E-2</v>
      </c>
      <c r="G66" s="101"/>
      <c r="H66" s="93">
        <v>3.9282911441101749E-2</v>
      </c>
      <c r="I66" s="101"/>
      <c r="J66" s="93">
        <v>3.8229388500152055E-2</v>
      </c>
      <c r="K66" s="102"/>
      <c r="L66" s="93">
        <v>3.7227374537331374E-2</v>
      </c>
      <c r="M66" s="101"/>
      <c r="N66" s="93">
        <v>3.5246026811523036E-2</v>
      </c>
      <c r="O66" s="101"/>
      <c r="P66" s="94">
        <v>3.7426849731791514E-2</v>
      </c>
      <c r="Q66" s="101"/>
      <c r="R66" s="93">
        <v>3.4543789676808739E-2</v>
      </c>
      <c r="S66" s="101"/>
      <c r="T66" s="93">
        <v>4.0818925311744927E-2</v>
      </c>
      <c r="U66" s="102"/>
      <c r="V66" s="93">
        <v>4.6421631536753598E-2</v>
      </c>
      <c r="W66" s="101"/>
      <c r="X66" s="93">
        <v>3.854201325791505E-2</v>
      </c>
      <c r="Y66" s="101"/>
      <c r="Z66" s="94">
        <v>3.9977948475274055E-2</v>
      </c>
      <c r="AB66" s="93">
        <v>7.9682630224351125E-2</v>
      </c>
      <c r="AC66" s="93"/>
      <c r="AD66" s="93">
        <v>5.4418674599361026E-2</v>
      </c>
      <c r="AF66" s="93">
        <v>4.7794576167842225E-2</v>
      </c>
      <c r="AH66" s="93">
        <v>4.9178280373442691E-2</v>
      </c>
      <c r="AJ66" s="94">
        <v>5.7864174030913595E-2</v>
      </c>
      <c r="AL66" s="93">
        <f>+AL55/'GAAP &amp; NonGAAP Income Statement'!$AL$15</f>
        <v>6.282327548572085E-2</v>
      </c>
      <c r="AN66" s="93">
        <f>+AN55/'GAAP &amp; NonGAAP Income Statement'!AN15</f>
        <v>7.7049707184687885E-2</v>
      </c>
      <c r="AP66" s="93">
        <f>+AP55/'GAAP &amp; NonGAAP Income Statement'!AP15</f>
        <v>5.6898037371306533E-2</v>
      </c>
      <c r="AR66" s="93">
        <f>+AR55/'GAAP &amp; NonGAAP Income Statement'!AR15</f>
        <v>6.7135802388544913E-2</v>
      </c>
      <c r="AT66" s="94">
        <f>+AT55/'GAAP &amp; NonGAAP Income Statement'!AT15</f>
        <v>6.5898135715384096E-2</v>
      </c>
    </row>
    <row r="67" spans="1:46" s="71" customFormat="1" ht="12.75" customHeight="1" x14ac:dyDescent="0.2">
      <c r="A67" s="87" t="s">
        <v>81</v>
      </c>
      <c r="B67" s="94">
        <v>0</v>
      </c>
      <c r="C67" s="101"/>
      <c r="D67" s="94">
        <v>0</v>
      </c>
      <c r="E67" s="101"/>
      <c r="F67" s="94">
        <v>0</v>
      </c>
      <c r="G67" s="101"/>
      <c r="H67" s="93">
        <v>0</v>
      </c>
      <c r="I67" s="101"/>
      <c r="J67" s="93">
        <v>0</v>
      </c>
      <c r="K67" s="102"/>
      <c r="L67" s="93">
        <v>0</v>
      </c>
      <c r="M67" s="101"/>
      <c r="N67" s="93">
        <v>-1.7725274605408117E-4</v>
      </c>
      <c r="O67" s="101"/>
      <c r="P67" s="94">
        <v>-4.7900943795980298E-5</v>
      </c>
      <c r="Q67" s="101"/>
      <c r="R67" s="93">
        <v>-3.2571087935791938E-4</v>
      </c>
      <c r="S67" s="101"/>
      <c r="T67" s="93">
        <v>-4.8070954001508978E-4</v>
      </c>
      <c r="U67" s="102"/>
      <c r="V67" s="93">
        <v>-4.4537845621929776E-4</v>
      </c>
      <c r="W67" s="101"/>
      <c r="X67" s="93">
        <v>-4.2870671341916006E-4</v>
      </c>
      <c r="Y67" s="101"/>
      <c r="Z67" s="94">
        <v>-4.1904270252270077E-4</v>
      </c>
      <c r="AB67" s="93">
        <v>-4.5358174951978754E-4</v>
      </c>
      <c r="AC67" s="93"/>
      <c r="AD67" s="93">
        <v>-4.5850190920194989E-4</v>
      </c>
      <c r="AF67" s="93">
        <v>-4.1918988955558944E-4</v>
      </c>
      <c r="AH67" s="93">
        <v>-3.9550786332080896E-4</v>
      </c>
      <c r="AJ67" s="94">
        <v>-4.3137725957951244E-4</v>
      </c>
      <c r="AL67" s="93">
        <f>+AL56/'GAAP &amp; NonGAAP Income Statement'!$AL$15</f>
        <v>-3.9465366521494657E-4</v>
      </c>
      <c r="AN67" s="93">
        <f>+AN56/'GAAP &amp; NonGAAP Income Statement'!$AN$15</f>
        <v>-3.8565919154406512E-4</v>
      </c>
      <c r="AP67" s="93">
        <f>+AP56/'GAAP &amp; NonGAAP Income Statement'!AP15</f>
        <v>-3.707607117232477E-4</v>
      </c>
      <c r="AR67" s="93">
        <f>+AR56/'GAAP &amp; NonGAAP Income Statement'!AR15</f>
        <v>-3.5250457766361276E-4</v>
      </c>
      <c r="AT67" s="94">
        <f>+AT56/'GAAP &amp; NonGAAP Income Statement'!AT15</f>
        <v>-3.7541697486080791E-4</v>
      </c>
    </row>
    <row r="68" spans="1:46" s="72" customFormat="1" ht="12.75" customHeight="1" x14ac:dyDescent="0.2">
      <c r="A68" s="87" t="s">
        <v>95</v>
      </c>
      <c r="B68" s="94">
        <v>6.6506762506330606E-3</v>
      </c>
      <c r="D68" s="94">
        <v>3.052531737808787E-3</v>
      </c>
      <c r="F68" s="94">
        <v>7.6186220614576569E-3</v>
      </c>
      <c r="H68" s="93">
        <v>4.0163114564899594E-3</v>
      </c>
      <c r="J68" s="93">
        <v>1.1971402494675995E-2</v>
      </c>
      <c r="L68" s="93">
        <v>4.5390542844751273E-3</v>
      </c>
      <c r="N68" s="93">
        <v>1.7256236569695778E-2</v>
      </c>
      <c r="P68" s="94">
        <v>9.6509347684947382E-3</v>
      </c>
      <c r="R68" s="93">
        <v>1.2392377136325367E-2</v>
      </c>
      <c r="T68" s="93">
        <v>6.0231950311824493E-3</v>
      </c>
      <c r="V68" s="93">
        <v>9.1648988990904387E-3</v>
      </c>
      <c r="X68" s="93">
        <v>6.7185380461211644E-4</v>
      </c>
      <c r="Z68" s="94">
        <v>7.1006228281080466E-3</v>
      </c>
      <c r="AB68" s="93">
        <v>4.147524027805936E-3</v>
      </c>
      <c r="AC68" s="93"/>
      <c r="AD68" s="93">
        <v>3.9284443580423064E-3</v>
      </c>
      <c r="AF68" s="93">
        <v>3.2461233596164244E-3</v>
      </c>
      <c r="AH68" s="93">
        <v>9.7489218941357303E-4</v>
      </c>
      <c r="AJ68" s="94">
        <v>3.0652335355487305E-3</v>
      </c>
      <c r="AL68" s="93">
        <f>+AL57/'GAAP &amp; NonGAAP Income Statement'!$AL$15</f>
        <v>5.9023424266660147E-4</v>
      </c>
      <c r="AN68" s="93">
        <f>+AN57/'GAAP &amp; NonGAAP Income Statement'!$AN$15</f>
        <v>1.9782888158834454E-3</v>
      </c>
      <c r="AP68" s="93">
        <f>+AP57/'GAAP &amp; NonGAAP Income Statement'!AP15</f>
        <v>9.0630396199016115E-4</v>
      </c>
      <c r="AR68" s="93">
        <f>+AR57/'GAAP &amp; NonGAAP Income Statement'!AR15</f>
        <v>1.9583587647978486E-3</v>
      </c>
      <c r="AT68" s="94">
        <f>+AT57/'GAAP &amp; NonGAAP Income Statement'!AT15</f>
        <v>1.3633563823892501E-3</v>
      </c>
    </row>
    <row r="69" spans="1:46" s="72" customFormat="1" ht="12.75" customHeight="1" x14ac:dyDescent="0.2">
      <c r="A69" s="87" t="s">
        <v>96</v>
      </c>
      <c r="B69" s="94">
        <v>0</v>
      </c>
      <c r="D69" s="94">
        <v>0</v>
      </c>
      <c r="F69" s="94">
        <v>0</v>
      </c>
      <c r="H69" s="93">
        <v>0</v>
      </c>
      <c r="J69" s="93">
        <v>0</v>
      </c>
      <c r="L69" s="93">
        <v>0</v>
      </c>
      <c r="N69" s="93">
        <v>0</v>
      </c>
      <c r="P69" s="94">
        <v>0</v>
      </c>
      <c r="R69" s="93">
        <v>5.1745011399880773E-3</v>
      </c>
      <c r="T69" s="93">
        <v>5.4533472983168798E-3</v>
      </c>
      <c r="V69" s="93">
        <v>6.5817038530185112E-3</v>
      </c>
      <c r="X69" s="93">
        <v>0.2168456143943078</v>
      </c>
      <c r="Z69" s="94">
        <v>5.8292345221080857E-2</v>
      </c>
      <c r="AB69" s="93">
        <v>0</v>
      </c>
      <c r="AC69" s="93"/>
      <c r="AD69" s="93">
        <v>0</v>
      </c>
      <c r="AF69" s="93">
        <v>0</v>
      </c>
      <c r="AH69" s="93">
        <v>0</v>
      </c>
      <c r="AJ69" s="94">
        <v>0</v>
      </c>
      <c r="AL69" s="93">
        <f>+AL58/'GAAP &amp; NonGAAP Income Statement'!$AL$15</f>
        <v>0</v>
      </c>
      <c r="AN69" s="93">
        <f>+AN58/'GAAP &amp; NonGAAP Income Statement'!$AN$15</f>
        <v>0</v>
      </c>
      <c r="AP69" s="93">
        <f>+AP58/'GAAP &amp; NonGAAP Income Statement'!AP15</f>
        <v>9.783963226030147E-4</v>
      </c>
      <c r="AR69" s="93">
        <f>+AR58/'GAAP &amp; NonGAAP Income Statement'!AR15</f>
        <v>0</v>
      </c>
      <c r="AT69" s="94">
        <f>+AT58/'GAAP &amp; NonGAAP Income Statement'!AT15</f>
        <v>2.4483715751791817E-4</v>
      </c>
    </row>
    <row r="70" spans="1:46" s="72" customFormat="1" ht="12.75" customHeight="1" x14ac:dyDescent="0.2">
      <c r="A70" s="87" t="s">
        <v>97</v>
      </c>
      <c r="B70" s="94">
        <v>0</v>
      </c>
      <c r="D70" s="94">
        <v>0</v>
      </c>
      <c r="F70" s="94">
        <v>0</v>
      </c>
      <c r="H70" s="93">
        <v>0</v>
      </c>
      <c r="J70" s="93">
        <v>0</v>
      </c>
      <c r="L70" s="93">
        <v>0</v>
      </c>
      <c r="N70" s="93">
        <v>0</v>
      </c>
      <c r="P70" s="94">
        <v>0</v>
      </c>
      <c r="R70" s="93">
        <v>0</v>
      </c>
      <c r="T70" s="93">
        <v>0</v>
      </c>
      <c r="V70" s="93">
        <v>4.494033578236499E-2</v>
      </c>
      <c r="X70" s="93">
        <v>4.6517877709810342E-2</v>
      </c>
      <c r="Z70" s="94">
        <v>2.2435514426700186E-2</v>
      </c>
      <c r="AB70" s="93">
        <v>0</v>
      </c>
      <c r="AC70" s="93"/>
      <c r="AD70" s="93">
        <v>0</v>
      </c>
      <c r="AF70" s="93">
        <v>0</v>
      </c>
      <c r="AH70" s="93">
        <v>1.1098505743537436E-2</v>
      </c>
      <c r="AJ70" s="94">
        <v>2.8048289703147566E-3</v>
      </c>
      <c r="AL70" s="93">
        <f>+AL59/'GAAP &amp; NonGAAP Income Statement'!$AL$15</f>
        <v>0</v>
      </c>
      <c r="AN70" s="93">
        <f>+AN59/'GAAP &amp; NonGAAP Income Statement'!$AN$15</f>
        <v>0</v>
      </c>
      <c r="AP70" s="93">
        <f>+AP59/'GAAP &amp; NonGAAP Income Statement'!AP15</f>
        <v>0</v>
      </c>
      <c r="AR70" s="93">
        <f>+AR59/'GAAP &amp; NonGAAP Income Statement'!AR15</f>
        <v>0</v>
      </c>
      <c r="AT70" s="94">
        <f>+AT59/'GAAP &amp; NonGAAP Income Statement'!AT15</f>
        <v>0</v>
      </c>
    </row>
    <row r="71" spans="1:46" s="71" customFormat="1" ht="12.75" customHeight="1" x14ac:dyDescent="0.2">
      <c r="A71" s="97" t="s">
        <v>55</v>
      </c>
      <c r="B71" s="94">
        <v>0</v>
      </c>
      <c r="C71" s="72"/>
      <c r="D71" s="94">
        <v>1.9852207451108123E-2</v>
      </c>
      <c r="E71" s="72"/>
      <c r="F71" s="94">
        <v>4.0352025950472374E-2</v>
      </c>
      <c r="G71" s="72"/>
      <c r="H71" s="93">
        <v>3.2838347310917906E-3</v>
      </c>
      <c r="I71" s="72"/>
      <c r="J71" s="93">
        <v>0</v>
      </c>
      <c r="K71" s="72"/>
      <c r="L71" s="93">
        <v>1.5268808260603503E-3</v>
      </c>
      <c r="M71" s="72"/>
      <c r="N71" s="93">
        <v>7.3150844813857335E-2</v>
      </c>
      <c r="O71" s="72"/>
      <c r="P71" s="94">
        <v>2.093344937644025E-2</v>
      </c>
      <c r="Q71" s="72"/>
      <c r="R71" s="93">
        <v>-7.8354975694593814E-4</v>
      </c>
      <c r="S71" s="72"/>
      <c r="T71" s="93">
        <v>0.12252362957987259</v>
      </c>
      <c r="U71" s="72"/>
      <c r="V71" s="93">
        <v>1.4492944875343519E-2</v>
      </c>
      <c r="W71" s="72"/>
      <c r="X71" s="93">
        <v>2.5082542038852348E-3</v>
      </c>
      <c r="Y71" s="72"/>
      <c r="Z71" s="94">
        <v>3.4582176185946611E-2</v>
      </c>
      <c r="AB71" s="93">
        <v>0.12764546401069354</v>
      </c>
      <c r="AC71" s="93"/>
      <c r="AD71" s="93">
        <v>1.6795841937885827E-2</v>
      </c>
      <c r="AF71" s="93">
        <v>9.7522275958593745E-3</v>
      </c>
      <c r="AH71" s="93">
        <v>0.11008996069206939</v>
      </c>
      <c r="AJ71" s="94">
        <v>6.6874873414447464E-2</v>
      </c>
      <c r="AL71" s="93">
        <f>+AL60/'GAAP &amp; NonGAAP Income Statement'!$AL$15</f>
        <v>2.1950427308636628E-2</v>
      </c>
      <c r="AN71" s="93">
        <f>+AN60/'GAAP &amp; NonGAAP Income Statement'!$AN$15</f>
        <v>1.656906156263391E-3</v>
      </c>
      <c r="AP71" s="93">
        <f>+AP60/'GAAP &amp; NonGAAP Income Statement'!AP15</f>
        <v>5.3245357766921958E-3</v>
      </c>
      <c r="AR71" s="93">
        <f>+AR60/'GAAP &amp; NonGAAP Income Statement'!AR15</f>
        <v>-1.1684873963293829E-3</v>
      </c>
      <c r="AT71" s="94">
        <f>+AT60/'GAAP &amp; NonGAAP Income Statement'!AT15</f>
        <v>6.8227954561659882E-3</v>
      </c>
    </row>
    <row r="72" spans="1:46" s="72" customFormat="1" ht="12.75" customHeight="1" x14ac:dyDescent="0.2">
      <c r="A72" s="87" t="s">
        <v>54</v>
      </c>
      <c r="B72" s="96">
        <v>2.8889008859855916E-2</v>
      </c>
      <c r="D72" s="96">
        <v>2.8766906191789461E-2</v>
      </c>
      <c r="F72" s="96">
        <v>3.4843889756876661E-2</v>
      </c>
      <c r="H72" s="95">
        <v>3.7811802723705476E-2</v>
      </c>
      <c r="J72" s="95">
        <v>3.7700030422877999E-2</v>
      </c>
      <c r="L72" s="95">
        <v>3.6873874890830993E-2</v>
      </c>
      <c r="N72" s="95">
        <v>3.5854140078754752E-2</v>
      </c>
      <c r="P72" s="96">
        <v>3.7023007928711604E-2</v>
      </c>
      <c r="R72" s="95">
        <v>4.3571511974483931E-2</v>
      </c>
      <c r="T72" s="95">
        <v>4.4209360146950677E-2</v>
      </c>
      <c r="V72" s="95">
        <v>4.6391939639672336E-2</v>
      </c>
      <c r="X72" s="95">
        <v>4.2877069949578975E-2</v>
      </c>
      <c r="Z72" s="96">
        <v>4.4239278163095239E-2</v>
      </c>
      <c r="AB72" s="95">
        <v>4.6310009380895273E-2</v>
      </c>
      <c r="AC72" s="93"/>
      <c r="AD72" s="95">
        <v>5.546405895234148E-2</v>
      </c>
      <c r="AF72" s="95">
        <v>5.0846694289317242E-2</v>
      </c>
      <c r="AH72" s="95">
        <v>5.0399497635626241E-2</v>
      </c>
      <c r="AJ72" s="96">
        <v>5.0679813736209306E-2</v>
      </c>
      <c r="AL72" s="95">
        <f>+AL61/'GAAP &amp; NonGAAP Income Statement'!$AL$15</f>
        <v>5.0484236554708427E-2</v>
      </c>
      <c r="AN72" s="95">
        <f>+AN61/'GAAP &amp; NonGAAP Income Statement'!AN15</f>
        <v>5.1189115840594199E-2</v>
      </c>
      <c r="AP72" s="95">
        <f>+AP61/'GAAP &amp; NonGAAP Income Statement'!AP15</f>
        <v>4.9743728822869072E-2</v>
      </c>
      <c r="AR72" s="95">
        <f>+AR61/'GAAP &amp; NonGAAP Income Statement'!AR15</f>
        <v>5.0424474262269939E-2</v>
      </c>
      <c r="AT72" s="96">
        <f>+AT61/'GAAP &amp; NonGAAP Income Statement'!AT15</f>
        <v>5.0452776925859012E-2</v>
      </c>
    </row>
    <row r="73" spans="1:46" s="72" customFormat="1" ht="12.75" customHeight="1" x14ac:dyDescent="0.2">
      <c r="A73" s="84" t="s">
        <v>102</v>
      </c>
      <c r="B73" s="94">
        <v>0.17664410822919821</v>
      </c>
      <c r="D73" s="94">
        <v>0.19613420825901884</v>
      </c>
      <c r="F73" s="94">
        <v>0.22078921713806199</v>
      </c>
      <c r="H73" s="93">
        <v>0.25326767715626669</v>
      </c>
      <c r="J73" s="93">
        <v>0.2437055065409188</v>
      </c>
      <c r="L73" s="93">
        <v>0.24171949357462408</v>
      </c>
      <c r="N73" s="93">
        <v>0.26230782401204489</v>
      </c>
      <c r="P73" s="94">
        <v>0.25054041477938704</v>
      </c>
      <c r="R73" s="93">
        <v>0.21359600545822799</v>
      </c>
      <c r="T73" s="93">
        <v>0.23400644563714121</v>
      </c>
      <c r="V73" s="93">
        <v>0.24080039750048546</v>
      </c>
      <c r="X73" s="93">
        <v>0.27965533320132596</v>
      </c>
      <c r="Z73" s="94">
        <v>0.24169989778502446</v>
      </c>
      <c r="AB73" s="93">
        <v>0.21300177693009603</v>
      </c>
      <c r="AC73" s="93"/>
      <c r="AD73" s="93">
        <v>0.13995030874346889</v>
      </c>
      <c r="AF73" s="93">
        <v>0.14058168637265894</v>
      </c>
      <c r="AH73" s="93">
        <v>0.10933100905500087</v>
      </c>
      <c r="AJ73" s="94">
        <v>0.15098662414925826</v>
      </c>
      <c r="AL73" s="93">
        <f>+'GAAP &amp; NonGAAP Income Statement'!AL100</f>
        <v>0.15408315665242772</v>
      </c>
      <c r="AN73" s="93">
        <f>+'GAAP &amp; NonGAAP Income Statement'!AN100</f>
        <v>0.16033457659602524</v>
      </c>
      <c r="AP73" s="93">
        <f>+'GAAP &amp; NonGAAP Income Statement'!AP100</f>
        <v>0.15395445389895987</v>
      </c>
      <c r="AR73" s="93">
        <f>+'GAAP &amp; NonGAAP Income Statement'!AR100</f>
        <v>0.17667185880850123</v>
      </c>
      <c r="AT73" s="94">
        <f>+'GAAP &amp; NonGAAP Income Statement'!AT100</f>
        <v>0.16149533062724561</v>
      </c>
    </row>
    <row r="74" spans="1:46" s="72" customFormat="1" ht="12.75" customHeight="1" x14ac:dyDescent="0.2">
      <c r="A74" s="84"/>
      <c r="B74" s="104"/>
      <c r="D74" s="104"/>
      <c r="F74" s="104"/>
      <c r="H74" s="34"/>
      <c r="J74" s="34"/>
      <c r="L74" s="34"/>
      <c r="N74" s="34"/>
      <c r="P74" s="104"/>
      <c r="R74" s="34"/>
      <c r="T74" s="34"/>
      <c r="V74" s="34"/>
      <c r="X74" s="34"/>
      <c r="Z74" s="104"/>
      <c r="AB74" s="34"/>
      <c r="AC74" s="34"/>
      <c r="AD74" s="34"/>
      <c r="AF74" s="34"/>
      <c r="AH74" s="34"/>
      <c r="AJ74" s="104"/>
      <c r="AL74" s="34"/>
      <c r="AN74" s="34"/>
      <c r="AP74" s="34"/>
      <c r="AR74" s="34"/>
      <c r="AT74" s="104"/>
    </row>
    <row r="75" spans="1:46" s="72" customFormat="1" ht="12.75" customHeight="1" x14ac:dyDescent="0.2">
      <c r="A75" s="84" t="s">
        <v>103</v>
      </c>
      <c r="B75" s="86">
        <v>85.424000000000035</v>
      </c>
      <c r="D75" s="86">
        <v>-35.397999999999897</v>
      </c>
      <c r="F75" s="86">
        <v>143.76900000000018</v>
      </c>
      <c r="H75" s="85">
        <v>39.656999999999982</v>
      </c>
      <c r="J75" s="85">
        <v>43.756000000000022</v>
      </c>
      <c r="L75" s="85">
        <v>38.026000000000018</v>
      </c>
      <c r="N75" s="85">
        <v>38.755000000000088</v>
      </c>
      <c r="P75" s="86">
        <v>160.19400000000024</v>
      </c>
      <c r="R75" s="85">
        <v>30.283999999999995</v>
      </c>
      <c r="T75" s="85">
        <v>5.3920000000000279</v>
      </c>
      <c r="V75" s="85">
        <v>17.435000000000027</v>
      </c>
      <c r="X75" s="85">
        <v>-5.5529999999999831</v>
      </c>
      <c r="Z75" s="86">
        <v>47.556999999999988</v>
      </c>
      <c r="AA75" s="71"/>
      <c r="AB75" s="85">
        <v>-23.892000000000003</v>
      </c>
      <c r="AC75" s="85"/>
      <c r="AD75" s="85">
        <v>-5.1729999999999903</v>
      </c>
      <c r="AF75" s="85">
        <v>3.0730000000000031</v>
      </c>
      <c r="AH75" s="85">
        <v>-28.472999999999992</v>
      </c>
      <c r="AJ75" s="86">
        <v>-54.465000000000124</v>
      </c>
      <c r="AL75" s="85">
        <f>+'GAAP &amp; NonGAAP Income Statement'!AL34</f>
        <v>-9.1409999999999929</v>
      </c>
      <c r="AM75" s="85"/>
      <c r="AN75" s="85">
        <f>+'GAAP &amp; NonGAAP Income Statement'!AN34</f>
        <v>-1.1039999999999388</v>
      </c>
      <c r="AP75" s="85">
        <f>+'GAAP &amp; NonGAAP Income Statement'!AP34</f>
        <v>-0.95100000000000007</v>
      </c>
      <c r="AR75" s="85">
        <f>+'GAAP &amp; NonGAAP Income Statement'!AR34</f>
        <v>17.43499999999996</v>
      </c>
      <c r="AT75" s="86">
        <f>AL75+AN75+AP75+AR75</f>
        <v>6.2390000000000274</v>
      </c>
    </row>
    <row r="76" spans="1:46" s="72" customFormat="1" ht="12.75" customHeight="1" x14ac:dyDescent="0.2">
      <c r="A76" s="87" t="s">
        <v>85</v>
      </c>
      <c r="B76" s="88">
        <v>2.6059999999999999</v>
      </c>
      <c r="D76" s="88">
        <v>2.4849999999999999</v>
      </c>
      <c r="F76" s="88">
        <v>3.0349999999999997</v>
      </c>
      <c r="H76" s="43">
        <v>0</v>
      </c>
      <c r="J76" s="43">
        <v>0</v>
      </c>
      <c r="L76" s="34">
        <v>0</v>
      </c>
      <c r="N76" s="43">
        <v>0.96099999999999997</v>
      </c>
      <c r="P76" s="88">
        <v>0.96099999999999997</v>
      </c>
      <c r="R76" s="43">
        <v>1.4039999999999999</v>
      </c>
      <c r="S76" s="43"/>
      <c r="T76" s="34">
        <v>1.133</v>
      </c>
      <c r="V76" s="34">
        <v>0.78600000000000003</v>
      </c>
      <c r="W76" s="71"/>
      <c r="X76" s="43">
        <v>0.54600000000000004</v>
      </c>
      <c r="Z76" s="88">
        <v>3.8689999999999998</v>
      </c>
      <c r="AA76" s="92"/>
      <c r="AB76" s="43">
        <v>0.497</v>
      </c>
      <c r="AC76" s="43"/>
      <c r="AD76" s="43">
        <v>1.0629999999999999</v>
      </c>
      <c r="AF76" s="43">
        <v>1.0230000000000001</v>
      </c>
      <c r="AH76" s="43">
        <v>0.88500000000000001</v>
      </c>
      <c r="AJ76" s="88">
        <v>3.4689999999999999</v>
      </c>
      <c r="AL76" s="43">
        <f>+AL54</f>
        <v>0.91400000000000003</v>
      </c>
      <c r="AM76" s="43"/>
      <c r="AN76" s="43">
        <f>+AN54</f>
        <v>0.67300000000000004</v>
      </c>
      <c r="AP76" s="43">
        <f>+AP54</f>
        <v>0.63100000000000001</v>
      </c>
      <c r="AR76" s="43">
        <f>+AR54</f>
        <v>0.495</v>
      </c>
      <c r="AT76" s="88">
        <f t="shared" ref="AT76:AT84" si="14">AL76+AN76+AP76+AR76</f>
        <v>2.7130000000000001</v>
      </c>
    </row>
    <row r="77" spans="1:46" s="72" customFormat="1" ht="12.75" customHeight="1" x14ac:dyDescent="0.2">
      <c r="A77" s="87" t="s">
        <v>86</v>
      </c>
      <c r="B77" s="88">
        <v>45.401999999999994</v>
      </c>
      <c r="D77" s="88">
        <v>51.305000000000021</v>
      </c>
      <c r="F77" s="88">
        <v>48.786999999999999</v>
      </c>
      <c r="H77" s="43">
        <v>12.763999999999985</v>
      </c>
      <c r="J77" s="43">
        <v>12.565999999999981</v>
      </c>
      <c r="L77" s="34">
        <v>12.532000000000011</v>
      </c>
      <c r="N77" s="43">
        <v>12.92499999999999</v>
      </c>
      <c r="P77" s="88">
        <v>50.786999999999971</v>
      </c>
      <c r="R77" s="43">
        <v>11.24199999999999</v>
      </c>
      <c r="S77" s="43"/>
      <c r="T77" s="34">
        <v>12.822000000000006</v>
      </c>
      <c r="V77" s="34">
        <v>14.070999999999993</v>
      </c>
      <c r="W77" s="71"/>
      <c r="X77" s="43">
        <v>12.04699999999999</v>
      </c>
      <c r="Z77" s="88">
        <v>50.181999999999981</v>
      </c>
      <c r="AA77" s="92"/>
      <c r="AB77" s="43">
        <v>23.188999999999993</v>
      </c>
      <c r="AC77" s="43"/>
      <c r="AD77" s="43">
        <v>14.835999999999999</v>
      </c>
      <c r="AF77" s="43">
        <v>13.795999999999992</v>
      </c>
      <c r="AH77" s="43">
        <v>14.174999999999999</v>
      </c>
      <c r="AJ77" s="88">
        <v>65.995999999999967</v>
      </c>
      <c r="AL77" s="43">
        <f>+AL55</f>
        <v>17.987999999999992</v>
      </c>
      <c r="AM77" s="43"/>
      <c r="AN77" s="43">
        <f>+AN55</f>
        <v>21.576999999999998</v>
      </c>
      <c r="AP77" s="43">
        <f>+AP55</f>
        <v>16.573999999999995</v>
      </c>
      <c r="AR77" s="43">
        <f>+AR55</f>
        <v>20.568999999999999</v>
      </c>
      <c r="AT77" s="88">
        <f t="shared" si="14"/>
        <v>76.707999999999984</v>
      </c>
    </row>
    <row r="78" spans="1:46" s="72" customFormat="1" ht="12.75" customHeight="1" x14ac:dyDescent="0.2">
      <c r="A78" s="87" t="s">
        <v>81</v>
      </c>
      <c r="B78" s="88">
        <v>0</v>
      </c>
      <c r="D78" s="88">
        <v>0</v>
      </c>
      <c r="F78" s="88">
        <v>0</v>
      </c>
      <c r="H78" s="43">
        <v>0</v>
      </c>
      <c r="J78" s="43">
        <v>0</v>
      </c>
      <c r="L78" s="34">
        <v>0</v>
      </c>
      <c r="N78" s="43">
        <v>-6.5000000000000002E-2</v>
      </c>
      <c r="P78" s="88">
        <v>-6.5000000000000002E-2</v>
      </c>
      <c r="R78" s="43">
        <v>-0.106</v>
      </c>
      <c r="S78" s="43"/>
      <c r="T78" s="34">
        <v>-0.151</v>
      </c>
      <c r="V78" s="34">
        <v>-0.13500000000000001</v>
      </c>
      <c r="W78" s="71"/>
      <c r="X78" s="43">
        <v>-0.13400000000000001</v>
      </c>
      <c r="Z78" s="88">
        <v>-0.52600000000000002</v>
      </c>
      <c r="AA78" s="92"/>
      <c r="AB78" s="43">
        <v>-0.13200000000000001</v>
      </c>
      <c r="AC78" s="43"/>
      <c r="AD78" s="43">
        <v>-0.125</v>
      </c>
      <c r="AF78" s="43">
        <v>-0.121</v>
      </c>
      <c r="AH78" s="43">
        <v>-0.114</v>
      </c>
      <c r="AJ78" s="88">
        <v>-0.49199999999999999</v>
      </c>
      <c r="AL78" s="43">
        <f>+AL56</f>
        <v>-0.113</v>
      </c>
      <c r="AM78" s="43"/>
      <c r="AN78" s="43">
        <f>+AN56</f>
        <v>-0.108</v>
      </c>
      <c r="AP78" s="43">
        <f>+AP56</f>
        <v>-0.108</v>
      </c>
      <c r="AR78" s="43">
        <f>+AR56</f>
        <v>-0.108</v>
      </c>
      <c r="AT78" s="88">
        <f t="shared" si="14"/>
        <v>-0.437</v>
      </c>
    </row>
    <row r="79" spans="1:46" s="72" customFormat="1" ht="12.75" customHeight="1" x14ac:dyDescent="0.2">
      <c r="A79" s="87" t="s">
        <v>95</v>
      </c>
      <c r="B79" s="88">
        <v>7.7610000000000001</v>
      </c>
      <c r="D79" s="88">
        <v>3.8330000000000002</v>
      </c>
      <c r="F79" s="88">
        <v>9.8550000000000004</v>
      </c>
      <c r="H79" s="43">
        <v>1.3049999999999999</v>
      </c>
      <c r="J79" s="43">
        <v>3.9350000000000001</v>
      </c>
      <c r="L79" s="34">
        <v>1.528</v>
      </c>
      <c r="N79" s="43">
        <v>6.3280000000000003</v>
      </c>
      <c r="P79" s="88">
        <v>13.096</v>
      </c>
      <c r="R79" s="43">
        <v>4.0330000000000004</v>
      </c>
      <c r="S79" s="43"/>
      <c r="T79" s="34">
        <v>1.8919999999999999</v>
      </c>
      <c r="V79" s="34">
        <v>2.778</v>
      </c>
      <c r="W79" s="71"/>
      <c r="X79" s="43">
        <v>0.21</v>
      </c>
      <c r="Z79" s="88">
        <v>8.913000000000002</v>
      </c>
      <c r="AA79" s="92"/>
      <c r="AB79" s="43">
        <v>1.2070000000000001</v>
      </c>
      <c r="AC79" s="43"/>
      <c r="AD79" s="43">
        <v>1.071</v>
      </c>
      <c r="AF79" s="43">
        <v>0.93700000000000006</v>
      </c>
      <c r="AH79" s="43">
        <v>0.28100000000000003</v>
      </c>
      <c r="AJ79" s="88">
        <v>3.496</v>
      </c>
      <c r="AL79" s="43">
        <f>+AL57</f>
        <v>0.16900000000000001</v>
      </c>
      <c r="AM79" s="43"/>
      <c r="AN79" s="43">
        <f>+AN57</f>
        <v>0.55400000000000005</v>
      </c>
      <c r="AP79" s="43">
        <f>+AP57</f>
        <v>0.26400000000000001</v>
      </c>
      <c r="AR79" s="43">
        <f>+AR57</f>
        <v>0.6</v>
      </c>
      <c r="AT79" s="88">
        <f t="shared" si="14"/>
        <v>1.5870000000000002</v>
      </c>
    </row>
    <row r="80" spans="1:46" s="72" customFormat="1" ht="12.75" customHeight="1" x14ac:dyDescent="0.2">
      <c r="A80" s="87" t="s">
        <v>96</v>
      </c>
      <c r="B80" s="88">
        <v>0</v>
      </c>
      <c r="D80" s="88">
        <v>0</v>
      </c>
      <c r="F80" s="88">
        <v>0</v>
      </c>
      <c r="H80" s="43">
        <v>0</v>
      </c>
      <c r="J80" s="43">
        <v>0</v>
      </c>
      <c r="L80" s="34">
        <v>0</v>
      </c>
      <c r="N80" s="43">
        <v>0</v>
      </c>
      <c r="P80" s="88">
        <v>0</v>
      </c>
      <c r="R80" s="43">
        <v>1.6839999999999999</v>
      </c>
      <c r="S80" s="43"/>
      <c r="T80" s="34">
        <v>1.7130000000000001</v>
      </c>
      <c r="V80" s="34">
        <v>1.9950000000000001</v>
      </c>
      <c r="W80" s="71"/>
      <c r="X80" s="43">
        <v>67.778999999999996</v>
      </c>
      <c r="Z80" s="88">
        <v>73.170999999999992</v>
      </c>
      <c r="AA80" s="92"/>
      <c r="AB80" s="43">
        <v>0</v>
      </c>
      <c r="AC80" s="43"/>
      <c r="AD80" s="43">
        <v>0</v>
      </c>
      <c r="AF80" s="43">
        <v>0</v>
      </c>
      <c r="AH80" s="43">
        <v>0</v>
      </c>
      <c r="AJ80" s="88">
        <v>0</v>
      </c>
      <c r="AL80" s="43">
        <f t="shared" ref="AL80:AN83" si="15">+AL58</f>
        <v>0</v>
      </c>
      <c r="AM80" s="43"/>
      <c r="AN80" s="43">
        <f t="shared" si="15"/>
        <v>0</v>
      </c>
      <c r="AP80" s="43">
        <f t="shared" ref="AP80:AR80" si="16">+AP58</f>
        <v>0.28499999999999998</v>
      </c>
      <c r="AR80" s="43">
        <f t="shared" si="16"/>
        <v>0</v>
      </c>
      <c r="AT80" s="88">
        <f t="shared" si="14"/>
        <v>0.28499999999999998</v>
      </c>
    </row>
    <row r="81" spans="1:46" s="72" customFormat="1" ht="12.75" customHeight="1" x14ac:dyDescent="0.2">
      <c r="A81" s="87" t="s">
        <v>97</v>
      </c>
      <c r="B81" s="88">
        <v>0</v>
      </c>
      <c r="D81" s="88">
        <v>0</v>
      </c>
      <c r="F81" s="88">
        <v>0</v>
      </c>
      <c r="H81" s="43">
        <v>0</v>
      </c>
      <c r="J81" s="43">
        <v>0</v>
      </c>
      <c r="L81" s="34">
        <v>0</v>
      </c>
      <c r="N81" s="43">
        <v>0</v>
      </c>
      <c r="P81" s="88">
        <v>0</v>
      </c>
      <c r="R81" s="43">
        <v>0</v>
      </c>
      <c r="S81" s="43"/>
      <c r="T81" s="34">
        <v>0</v>
      </c>
      <c r="V81" s="34">
        <v>13.622</v>
      </c>
      <c r="W81" s="71"/>
      <c r="X81" s="43">
        <v>14.54</v>
      </c>
      <c r="Z81" s="88">
        <v>28.161999999999999</v>
      </c>
      <c r="AA81" s="92"/>
      <c r="AB81" s="43">
        <v>0</v>
      </c>
      <c r="AC81" s="43"/>
      <c r="AD81" s="43">
        <v>0</v>
      </c>
      <c r="AF81" s="43">
        <v>0</v>
      </c>
      <c r="AH81" s="43">
        <v>3.1989999999999998</v>
      </c>
      <c r="AJ81" s="88">
        <v>3.1989999999999998</v>
      </c>
      <c r="AL81" s="43">
        <f t="shared" si="15"/>
        <v>0</v>
      </c>
      <c r="AM81" s="43"/>
      <c r="AN81" s="43">
        <f t="shared" si="15"/>
        <v>0</v>
      </c>
      <c r="AP81" s="43">
        <f t="shared" ref="AP81:AR81" si="17">+AP59</f>
        <v>0</v>
      </c>
      <c r="AR81" s="43">
        <f t="shared" si="17"/>
        <v>0</v>
      </c>
      <c r="AT81" s="88">
        <f t="shared" si="14"/>
        <v>0</v>
      </c>
    </row>
    <row r="82" spans="1:46" s="71" customFormat="1" ht="12.75" customHeight="1" x14ac:dyDescent="0.2">
      <c r="A82" s="97" t="s">
        <v>55</v>
      </c>
      <c r="B82" s="88">
        <v>0</v>
      </c>
      <c r="C82" s="72"/>
      <c r="D82" s="88">
        <v>24.928000000000001</v>
      </c>
      <c r="E82" s="72"/>
      <c r="F82" s="88">
        <v>52.196999999999996</v>
      </c>
      <c r="G82" s="72"/>
      <c r="H82" s="43">
        <v>1.0669999999999999</v>
      </c>
      <c r="I82" s="72"/>
      <c r="J82" s="43">
        <v>0</v>
      </c>
      <c r="K82" s="72"/>
      <c r="L82" s="34">
        <v>0.51400000000000001</v>
      </c>
      <c r="M82" s="72"/>
      <c r="N82" s="43">
        <v>26.824999999999999</v>
      </c>
      <c r="O82" s="72"/>
      <c r="P82" s="88">
        <v>28.405999999999999</v>
      </c>
      <c r="Q82" s="72"/>
      <c r="R82" s="43">
        <v>-0.255</v>
      </c>
      <c r="S82" s="43"/>
      <c r="T82" s="34">
        <v>38.487000000000002</v>
      </c>
      <c r="U82" s="72"/>
      <c r="V82" s="34">
        <v>4.3929999999999998</v>
      </c>
      <c r="X82" s="43">
        <v>0.78400000000000003</v>
      </c>
      <c r="Y82" s="72"/>
      <c r="Z82" s="88">
        <v>43.408999999999999</v>
      </c>
      <c r="AA82" s="92"/>
      <c r="AB82" s="43">
        <v>37.146999999999998</v>
      </c>
      <c r="AC82" s="43"/>
      <c r="AD82" s="43">
        <v>4.5789999999999997</v>
      </c>
      <c r="AF82" s="43">
        <v>2.8149999999999999</v>
      </c>
      <c r="AH82" s="43">
        <v>31.731999999999999</v>
      </c>
      <c r="AJ82" s="88">
        <v>76.272999999999996</v>
      </c>
      <c r="AL82" s="43">
        <f t="shared" si="15"/>
        <v>6.2850000000000001</v>
      </c>
      <c r="AM82" s="43"/>
      <c r="AN82" s="43">
        <f t="shared" si="15"/>
        <v>0.46400000000000002</v>
      </c>
      <c r="AP82" s="43">
        <f t="shared" ref="AP82:AR82" si="18">+AP60</f>
        <v>1.5509999999999999</v>
      </c>
      <c r="AR82" s="43">
        <f t="shared" si="18"/>
        <v>-0.35799999999999998</v>
      </c>
      <c r="AT82" s="88">
        <f t="shared" si="14"/>
        <v>7.9420000000000011</v>
      </c>
    </row>
    <row r="83" spans="1:46" s="71" customFormat="1" ht="12.75" customHeight="1" x14ac:dyDescent="0.2">
      <c r="A83" s="87" t="s">
        <v>54</v>
      </c>
      <c r="B83" s="88">
        <v>33.712000000000003</v>
      </c>
      <c r="C83" s="72"/>
      <c r="D83" s="88">
        <v>36.122</v>
      </c>
      <c r="E83" s="72"/>
      <c r="F83" s="88">
        <v>45.072000000000003</v>
      </c>
      <c r="G83" s="72"/>
      <c r="H83" s="43">
        <v>12.286</v>
      </c>
      <c r="I83" s="72"/>
      <c r="J83" s="43">
        <v>12.391999999999999</v>
      </c>
      <c r="K83" s="72"/>
      <c r="L83" s="34">
        <v>12.413</v>
      </c>
      <c r="M83" s="72"/>
      <c r="N83" s="43">
        <v>13.148</v>
      </c>
      <c r="O83" s="72"/>
      <c r="P83" s="88">
        <v>50.23899999999999</v>
      </c>
      <c r="Q83" s="72"/>
      <c r="R83" s="43">
        <v>14.18</v>
      </c>
      <c r="S83" s="43"/>
      <c r="T83" s="34">
        <v>13.887</v>
      </c>
      <c r="U83" s="72"/>
      <c r="V83" s="34">
        <v>14.062000000000001</v>
      </c>
      <c r="X83" s="43">
        <v>13.402000000000001</v>
      </c>
      <c r="Y83" s="72"/>
      <c r="Z83" s="88">
        <v>55.531000000000006</v>
      </c>
      <c r="AA83" s="92"/>
      <c r="AB83" s="43">
        <v>13.477</v>
      </c>
      <c r="AC83" s="43"/>
      <c r="AD83" s="43">
        <v>15.121</v>
      </c>
      <c r="AF83" s="43">
        <v>14.677</v>
      </c>
      <c r="AH83" s="43">
        <v>14.526999999999999</v>
      </c>
      <c r="AJ83" s="88">
        <v>57.802</v>
      </c>
      <c r="AL83" s="43">
        <f t="shared" si="15"/>
        <v>14.455</v>
      </c>
      <c r="AM83" s="43"/>
      <c r="AN83" s="43">
        <f t="shared" si="15"/>
        <v>14.335000000000001</v>
      </c>
      <c r="AP83" s="43">
        <f t="shared" ref="AP83:AR83" si="19">+AP61</f>
        <v>14.49</v>
      </c>
      <c r="AR83" s="43">
        <f t="shared" si="19"/>
        <v>15.449</v>
      </c>
      <c r="AT83" s="88">
        <f t="shared" si="14"/>
        <v>58.728999999999999</v>
      </c>
    </row>
    <row r="84" spans="1:46" s="71" customFormat="1" ht="12.75" customHeight="1" x14ac:dyDescent="0.2">
      <c r="A84" s="87" t="s">
        <v>104</v>
      </c>
      <c r="B84" s="88">
        <v>5.1070000000000002</v>
      </c>
      <c r="C84" s="72"/>
      <c r="D84" s="88">
        <v>0.76100000000000001</v>
      </c>
      <c r="E84" s="72"/>
      <c r="F84" s="88">
        <v>-5.7170000000000005</v>
      </c>
      <c r="G84" s="72"/>
      <c r="H84" s="43">
        <v>0</v>
      </c>
      <c r="I84" s="72"/>
      <c r="J84" s="43">
        <v>0</v>
      </c>
      <c r="K84" s="72"/>
      <c r="L84" s="34">
        <v>0</v>
      </c>
      <c r="M84" s="72"/>
      <c r="N84" s="43">
        <v>0</v>
      </c>
      <c r="O84" s="72"/>
      <c r="P84" s="88">
        <v>0</v>
      </c>
      <c r="Q84" s="72"/>
      <c r="R84" s="43">
        <v>0</v>
      </c>
      <c r="S84" s="43"/>
      <c r="T84" s="34">
        <v>0</v>
      </c>
      <c r="U84" s="72"/>
      <c r="V84" s="34">
        <v>0</v>
      </c>
      <c r="X84" s="43">
        <v>0</v>
      </c>
      <c r="Y84" s="72"/>
      <c r="Z84" s="88">
        <v>0</v>
      </c>
      <c r="AA84" s="92"/>
      <c r="AB84" s="43">
        <v>2.359</v>
      </c>
      <c r="AC84" s="43"/>
      <c r="AD84" s="43">
        <v>0</v>
      </c>
      <c r="AF84" s="43">
        <v>0</v>
      </c>
      <c r="AH84" s="43">
        <v>0</v>
      </c>
      <c r="AJ84" s="88">
        <v>2.359</v>
      </c>
      <c r="AL84" s="43">
        <v>0</v>
      </c>
      <c r="AM84" s="43"/>
      <c r="AN84" s="43">
        <v>1.1519999999999999</v>
      </c>
      <c r="AP84" s="43">
        <v>0</v>
      </c>
      <c r="AR84" s="43">
        <v>0</v>
      </c>
      <c r="AT84" s="88">
        <f t="shared" si="14"/>
        <v>1.1519999999999999</v>
      </c>
    </row>
    <row r="85" spans="1:46" s="71" customFormat="1" ht="12.75" customHeight="1" x14ac:dyDescent="0.2">
      <c r="A85" s="87" t="s">
        <v>105</v>
      </c>
      <c r="B85" s="89">
        <v>-27.846</v>
      </c>
      <c r="C85" s="72"/>
      <c r="D85" s="89">
        <v>98.826999999999998</v>
      </c>
      <c r="E85" s="72"/>
      <c r="F85" s="89">
        <v>-77.833999999999989</v>
      </c>
      <c r="G85" s="72"/>
      <c r="H85" s="31">
        <v>-6.8579999999999997</v>
      </c>
      <c r="I85" s="72"/>
      <c r="J85" s="31">
        <v>-14.954000000000001</v>
      </c>
      <c r="K85" s="72"/>
      <c r="L85" s="31">
        <v>-1.2749999999999999</v>
      </c>
      <c r="M85" s="72"/>
      <c r="N85" s="31">
        <v>-20.440000000000001</v>
      </c>
      <c r="O85" s="72"/>
      <c r="P85" s="89">
        <v>-43.527000000000001</v>
      </c>
      <c r="Q85" s="72"/>
      <c r="R85" s="31">
        <v>-3.4860000000000002</v>
      </c>
      <c r="S85" s="34"/>
      <c r="T85" s="31">
        <v>-13.757</v>
      </c>
      <c r="U85" s="72"/>
      <c r="V85" s="31">
        <v>-7.3090000000000002</v>
      </c>
      <c r="X85" s="31">
        <v>-26.536999999999999</v>
      </c>
      <c r="Y85" s="72"/>
      <c r="Z85" s="89">
        <v>-51.088000000000001</v>
      </c>
      <c r="AA85" s="92"/>
      <c r="AB85" s="31">
        <v>4.93</v>
      </c>
      <c r="AC85" s="34"/>
      <c r="AD85" s="31">
        <v>-5.2080000000000002</v>
      </c>
      <c r="AF85" s="31">
        <v>-6.202</v>
      </c>
      <c r="AH85" s="31">
        <v>-13.327999999999999</v>
      </c>
      <c r="AJ85" s="89">
        <v>-19.809000000000001</v>
      </c>
      <c r="AL85" s="31">
        <v>0.14799999999999999</v>
      </c>
      <c r="AM85" s="34"/>
      <c r="AN85" s="31">
        <v>-2.7869999999999999</v>
      </c>
      <c r="AP85" s="31">
        <v>-0.17100000000000001</v>
      </c>
      <c r="AR85" s="31">
        <v>-14.545999999999999</v>
      </c>
      <c r="AT85" s="89">
        <f>AL85+AN85+AP85+AR85-0.001</f>
        <v>-17.356999999999999</v>
      </c>
    </row>
    <row r="86" spans="1:46" s="72" customFormat="1" ht="12.75" customHeight="1" x14ac:dyDescent="0.2">
      <c r="A86" s="84" t="s">
        <v>106</v>
      </c>
      <c r="B86" s="22">
        <v>152.16599999999991</v>
      </c>
      <c r="C86" s="70"/>
      <c r="D86" s="22">
        <v>182.86300000000023</v>
      </c>
      <c r="E86" s="70"/>
      <c r="F86" s="22">
        <v>219.16399999999985</v>
      </c>
      <c r="G86" s="70"/>
      <c r="H86" s="21">
        <v>60.220999999999947</v>
      </c>
      <c r="I86" s="70"/>
      <c r="J86" s="21">
        <v>57.695000000000014</v>
      </c>
      <c r="L86" s="21">
        <v>63.738</v>
      </c>
      <c r="M86" s="70"/>
      <c r="N86" s="21">
        <v>78.725000000000009</v>
      </c>
      <c r="O86" s="70"/>
      <c r="P86" s="22">
        <v>260.37799999999993</v>
      </c>
      <c r="Q86" s="70"/>
      <c r="R86" s="21">
        <v>58.979999999999983</v>
      </c>
      <c r="S86" s="70"/>
      <c r="T86" s="21">
        <v>61.418000000000042</v>
      </c>
      <c r="V86" s="34">
        <v>61.698000000000022</v>
      </c>
      <c r="W86" s="70"/>
      <c r="X86" s="21">
        <v>77.083999999999961</v>
      </c>
      <c r="Y86" s="70"/>
      <c r="Z86" s="22">
        <v>259.17999999999989</v>
      </c>
      <c r="AA86" s="71"/>
      <c r="AB86" s="21">
        <v>58.782000000000018</v>
      </c>
      <c r="AC86" s="21"/>
      <c r="AD86" s="21">
        <v>26.163999999999998</v>
      </c>
      <c r="AF86" s="21">
        <v>29.997999999999987</v>
      </c>
      <c r="AH86" s="21">
        <v>22.883999999999954</v>
      </c>
      <c r="AJ86" s="22">
        <v>137.82799999999969</v>
      </c>
      <c r="AL86" s="21">
        <f>+'GAAP &amp; NonGAAP Income Statement'!AL87</f>
        <v>30.704999999999984</v>
      </c>
      <c r="AM86" s="21"/>
      <c r="AN86" s="21">
        <f>+'GAAP &amp; NonGAAP Income Statement'!AN87</f>
        <v>34.756000000000036</v>
      </c>
      <c r="AP86" s="21">
        <f>+'GAAP &amp; NonGAAP Income Statement'!AP87</f>
        <v>32.564999999999955</v>
      </c>
      <c r="AR86" s="21">
        <f>+'GAAP &amp; NonGAAP Income Statement'!AR87</f>
        <v>39.536000000000001</v>
      </c>
      <c r="AT86" s="22">
        <f>SUM(AT75:AT85)</f>
        <v>137.56100000000001</v>
      </c>
    </row>
    <row r="87" spans="1:46" s="72" customFormat="1" ht="12.75" customHeight="1" x14ac:dyDescent="0.2">
      <c r="A87" s="105"/>
      <c r="B87" s="104"/>
      <c r="D87" s="104"/>
      <c r="F87" s="104"/>
      <c r="H87" s="34"/>
      <c r="J87" s="34"/>
      <c r="L87" s="34"/>
      <c r="N87" s="34"/>
      <c r="P87" s="104"/>
      <c r="R87" s="34"/>
      <c r="T87" s="34"/>
      <c r="V87" s="34"/>
      <c r="X87" s="34"/>
      <c r="Z87" s="104"/>
      <c r="AB87" s="34"/>
      <c r="AC87" s="34"/>
      <c r="AD87" s="34"/>
      <c r="AF87" s="34"/>
      <c r="AH87" s="34"/>
      <c r="AJ87" s="104"/>
      <c r="AL87" s="34"/>
      <c r="AN87" s="34"/>
      <c r="AP87" s="34"/>
      <c r="AR87" s="34"/>
      <c r="AT87" s="104"/>
    </row>
    <row r="88" spans="1:46" s="72" customFormat="1" ht="12.75" customHeight="1" x14ac:dyDescent="0.2">
      <c r="A88" s="106" t="s">
        <v>107</v>
      </c>
      <c r="B88" s="51">
        <v>0.73</v>
      </c>
      <c r="C88" s="50"/>
      <c r="D88" s="51">
        <v>-0.3</v>
      </c>
      <c r="E88" s="50"/>
      <c r="F88" s="51">
        <v>1.2</v>
      </c>
      <c r="G88" s="50"/>
      <c r="H88" s="50">
        <v>0.33</v>
      </c>
      <c r="I88" s="50"/>
      <c r="J88" s="50">
        <v>0.37</v>
      </c>
      <c r="K88" s="50"/>
      <c r="L88" s="50">
        <v>0.32</v>
      </c>
      <c r="M88" s="50"/>
      <c r="N88" s="50">
        <v>0.33</v>
      </c>
      <c r="O88" s="50"/>
      <c r="P88" s="51">
        <v>1.36</v>
      </c>
      <c r="Q88" s="50"/>
      <c r="R88" s="50">
        <v>0.26</v>
      </c>
      <c r="S88" s="50"/>
      <c r="T88" s="50">
        <v>0.05</v>
      </c>
      <c r="U88" s="50"/>
      <c r="V88" s="50">
        <v>0.15</v>
      </c>
      <c r="W88" s="50"/>
      <c r="X88" s="50">
        <v>-0.05</v>
      </c>
      <c r="Y88" s="50"/>
      <c r="Z88" s="51">
        <v>0.41</v>
      </c>
      <c r="AB88" s="50">
        <v>-0.21</v>
      </c>
      <c r="AC88" s="50"/>
      <c r="AD88" s="50">
        <v>-0.05</v>
      </c>
      <c r="AF88" s="50">
        <v>0.03</v>
      </c>
      <c r="AH88" s="50">
        <v>-0.25</v>
      </c>
      <c r="AJ88" s="51">
        <v>-0.48</v>
      </c>
      <c r="AL88" s="50">
        <f>+'GAAP &amp; NonGAAP Income Statement'!AL36</f>
        <v>-0.08</v>
      </c>
      <c r="AN88" s="50">
        <f>+'GAAP &amp; NonGAAP Income Statement'!AN36</f>
        <v>-0.01</v>
      </c>
      <c r="AP88" s="50">
        <f>+'GAAP &amp; NonGAAP Income Statement'!AP36</f>
        <v>-0.01</v>
      </c>
      <c r="AR88" s="50">
        <f>+'GAAP &amp; NonGAAP Income Statement'!AR36</f>
        <v>0.15</v>
      </c>
      <c r="AT88" s="51">
        <f>AL88+AN88+AP88+AR88</f>
        <v>0.05</v>
      </c>
    </row>
    <row r="89" spans="1:46" s="72" customFormat="1" ht="12.75" customHeight="1" x14ac:dyDescent="0.2">
      <c r="A89" s="87" t="s">
        <v>85</v>
      </c>
      <c r="B89" s="109">
        <v>2.2163821770894463E-2</v>
      </c>
      <c r="C89" s="108"/>
      <c r="D89" s="109">
        <v>2.0934248767954172E-2</v>
      </c>
      <c r="E89" s="108">
        <v>0</v>
      </c>
      <c r="F89" s="109">
        <v>2.5403229181488702E-2</v>
      </c>
      <c r="G89" s="108">
        <v>0</v>
      </c>
      <c r="H89" s="107">
        <v>0</v>
      </c>
      <c r="I89" s="108">
        <v>0</v>
      </c>
      <c r="J89" s="107">
        <v>0</v>
      </c>
      <c r="K89" s="108">
        <v>0</v>
      </c>
      <c r="L89" s="107">
        <v>0</v>
      </c>
      <c r="M89" s="108">
        <v>0</v>
      </c>
      <c r="N89" s="107">
        <v>8.2721458514456881E-3</v>
      </c>
      <c r="O89" s="108">
        <v>0</v>
      </c>
      <c r="P89" s="109">
        <v>8.1375853133944156E-3</v>
      </c>
      <c r="Q89" s="108">
        <v>0</v>
      </c>
      <c r="R89" s="107">
        <v>1.2172601243269956E-2</v>
      </c>
      <c r="S89" s="108">
        <v>0</v>
      </c>
      <c r="T89" s="107">
        <v>9.8569738307349667E-3</v>
      </c>
      <c r="U89" s="108">
        <v>0</v>
      </c>
      <c r="V89" s="107">
        <v>6.8488376145829704E-3</v>
      </c>
      <c r="W89" s="108">
        <v>0</v>
      </c>
      <c r="X89" s="107">
        <v>4.7898938503377498E-3</v>
      </c>
      <c r="Y89" s="108">
        <v>0</v>
      </c>
      <c r="Z89" s="109">
        <v>3.3709431496406012E-2</v>
      </c>
      <c r="AB89" s="107">
        <v>4.3538821385708405E-3</v>
      </c>
      <c r="AC89" s="108"/>
      <c r="AD89" s="107">
        <v>9.2787374632298386E-3</v>
      </c>
      <c r="AF89" s="108">
        <v>8.9115379589703395E-3</v>
      </c>
      <c r="AH89" s="107">
        <v>7.6984637867743002E-3</v>
      </c>
      <c r="AJ89" s="109">
        <v>3.0267336753568561E-2</v>
      </c>
      <c r="AL89" s="107">
        <f>+AL76/'GAAP &amp; NonGAAP Income Statement'!$AL$91</f>
        <v>7.9278341573423543E-3</v>
      </c>
      <c r="AN89" s="107">
        <f>+AN76/'GAAP &amp; NonGAAP Income Statement'!AN91</f>
        <v>5.8163150662437673E-3</v>
      </c>
      <c r="AP89" s="107">
        <f>+AP76/'GAAP &amp; NonGAAP Income Statement'!AP91</f>
        <v>5.4577693205898892E-3</v>
      </c>
      <c r="AR89" s="107">
        <f>+AR76/'GAAP &amp; NonGAAP Income Statement'!AR91</f>
        <v>4.2863451763463017E-3</v>
      </c>
      <c r="AT89" s="109">
        <f t="shared" ref="AT89:AT98" si="20">AL89+AN89+AP89+AR89</f>
        <v>2.3488263720522314E-2</v>
      </c>
    </row>
    <row r="90" spans="1:46" s="72" customFormat="1" ht="12.75" customHeight="1" x14ac:dyDescent="0.2">
      <c r="A90" s="87" t="s">
        <v>86</v>
      </c>
      <c r="B90" s="110">
        <v>0.38614038221110908</v>
      </c>
      <c r="C90" s="50"/>
      <c r="D90" s="110">
        <v>0.43220588854723913</v>
      </c>
      <c r="E90" s="50"/>
      <c r="F90" s="110">
        <v>0.40835167778493886</v>
      </c>
      <c r="G90" s="50"/>
      <c r="H90" s="107">
        <v>0.10732092859004637</v>
      </c>
      <c r="I90" s="103"/>
      <c r="J90" s="107">
        <v>0.10561616433290173</v>
      </c>
      <c r="K90" s="103"/>
      <c r="L90" s="107">
        <v>0.10590899871543515</v>
      </c>
      <c r="M90" s="103"/>
      <c r="N90" s="107">
        <v>0.11125648816850722</v>
      </c>
      <c r="O90" s="50"/>
      <c r="P90" s="110">
        <v>0.43005571832607897</v>
      </c>
      <c r="Q90" s="50"/>
      <c r="R90" s="107">
        <v>9.7467509385214202E-2</v>
      </c>
      <c r="S90" s="103"/>
      <c r="T90" s="107">
        <v>0.11154997216035641</v>
      </c>
      <c r="U90" s="103"/>
      <c r="V90" s="107">
        <v>0.12260813495521238</v>
      </c>
      <c r="W90" s="103"/>
      <c r="X90" s="107">
        <v>0.10568470918501614</v>
      </c>
      <c r="Y90" s="50"/>
      <c r="Z90" s="110">
        <v>0.43722064909605729</v>
      </c>
      <c r="AB90" s="107">
        <v>0.20314320505295611</v>
      </c>
      <c r="AC90" s="108"/>
      <c r="AD90" s="107">
        <v>0.1295007986871852</v>
      </c>
      <c r="AF90" s="108">
        <v>0.12017945032449141</v>
      </c>
      <c r="AH90" s="107">
        <v>0.12330590302545277</v>
      </c>
      <c r="AJ90" s="110">
        <v>0.57582103095661863</v>
      </c>
      <c r="AL90" s="107">
        <f>+AL77/'GAAP &amp; NonGAAP Income Statement'!$AL$91</f>
        <v>0.15602393963049693</v>
      </c>
      <c r="AN90" s="107">
        <f>+AN77/'GAAP &amp; NonGAAP Income Statement'!AN91</f>
        <v>0.18647641929322695</v>
      </c>
      <c r="AP90" s="107">
        <f>+AP77/'GAAP &amp; NonGAAP Income Statement'!AP91</f>
        <v>0.14335510098170648</v>
      </c>
      <c r="AR90" s="107">
        <f>+AR77/'GAAP &amp; NonGAAP Income Statement'!AR91</f>
        <v>0.17811279582276177</v>
      </c>
      <c r="AT90" s="110">
        <f t="shared" si="20"/>
        <v>0.66396825572819207</v>
      </c>
    </row>
    <row r="91" spans="1:46" s="71" customFormat="1" ht="12.75" customHeight="1" x14ac:dyDescent="0.2">
      <c r="A91" s="87" t="s">
        <v>81</v>
      </c>
      <c r="B91" s="110">
        <v>0</v>
      </c>
      <c r="C91" s="50"/>
      <c r="D91" s="110">
        <v>0</v>
      </c>
      <c r="E91" s="50"/>
      <c r="F91" s="110">
        <v>0</v>
      </c>
      <c r="G91" s="50"/>
      <c r="H91" s="107">
        <v>0</v>
      </c>
      <c r="I91" s="103"/>
      <c r="J91" s="107">
        <v>0</v>
      </c>
      <c r="K91" s="103"/>
      <c r="L91" s="107">
        <v>0</v>
      </c>
      <c r="M91" s="103"/>
      <c r="N91" s="107">
        <v>-5.595103853735377E-4</v>
      </c>
      <c r="O91" s="50"/>
      <c r="P91" s="110">
        <v>-5.5040899622334758E-4</v>
      </c>
      <c r="Q91" s="50"/>
      <c r="R91" s="107">
        <v>-9.1901405397907079E-4</v>
      </c>
      <c r="S91" s="103"/>
      <c r="T91" s="107">
        <v>-1.3136831848552337E-3</v>
      </c>
      <c r="U91" s="103"/>
      <c r="V91" s="107">
        <v>-1.1763270712069989E-3</v>
      </c>
      <c r="W91" s="103"/>
      <c r="X91" s="107">
        <v>-1.1755417141854549E-3</v>
      </c>
      <c r="Y91" s="50"/>
      <c r="Z91" s="110">
        <v>-4.5828795469396643E-3</v>
      </c>
      <c r="AB91" s="107">
        <v>-1.1563630629604648E-3</v>
      </c>
      <c r="AC91" s="108"/>
      <c r="AD91" s="107">
        <v>-1.0911027120449009E-3</v>
      </c>
      <c r="AF91" s="108">
        <v>-1.0540528768674593E-3</v>
      </c>
      <c r="AH91" s="107">
        <v>-9.91666521686181E-4</v>
      </c>
      <c r="AJ91" s="110">
        <v>-4.2927442152654177E-3</v>
      </c>
      <c r="AL91" s="107">
        <f>+AL78/'GAAP &amp; NonGAAP Income Statement'!$AL$91</f>
        <v>-9.8013704571081627E-4</v>
      </c>
      <c r="AN91" s="107">
        <f>+AN78/'GAAP &amp; NonGAAP Income Statement'!AN91</f>
        <v>-9.3337596902574556E-4</v>
      </c>
      <c r="AP91" s="107">
        <f>+AP78/'GAAP &amp; NonGAAP Income Statement'!AP91</f>
        <v>-9.3413484409462448E-4</v>
      </c>
      <c r="AR91" s="107">
        <f>+AR78/'GAAP &amp; NonGAAP Income Statement'!AR91</f>
        <v>-9.3520258393010218E-4</v>
      </c>
      <c r="AT91" s="110">
        <f t="shared" si="20"/>
        <v>-3.7828504427612885E-3</v>
      </c>
    </row>
    <row r="92" spans="1:46" s="71" customFormat="1" ht="12.75" customHeight="1" x14ac:dyDescent="0.2">
      <c r="A92" s="87" t="s">
        <v>95</v>
      </c>
      <c r="B92" s="110">
        <v>6.6006684867195672E-2</v>
      </c>
      <c r="C92" s="50"/>
      <c r="D92" s="110">
        <v>3.2290130997009392E-2</v>
      </c>
      <c r="E92" s="50"/>
      <c r="F92" s="110">
        <v>8.248725653494933E-2</v>
      </c>
      <c r="G92" s="50"/>
      <c r="H92" s="107">
        <v>1.0972564384989867E-2</v>
      </c>
      <c r="I92" s="103"/>
      <c r="J92" s="107">
        <v>3.3073341289986388E-2</v>
      </c>
      <c r="K92" s="103"/>
      <c r="L92" s="107">
        <v>1.2913258062335203E-2</v>
      </c>
      <c r="M92" s="103"/>
      <c r="N92" s="107">
        <v>5.447048797913457E-2</v>
      </c>
      <c r="O92" s="50"/>
      <c r="P92" s="110">
        <v>0.11089471099293784</v>
      </c>
      <c r="Q92" s="50"/>
      <c r="R92" s="107">
        <v>3.4965883770732009E-2</v>
      </c>
      <c r="S92" s="103"/>
      <c r="T92" s="107">
        <v>1.6460189309576836E-2</v>
      </c>
      <c r="U92" s="103"/>
      <c r="V92" s="107">
        <v>2.4206197065281796E-2</v>
      </c>
      <c r="W92" s="103"/>
      <c r="X92" s="107">
        <v>1.8422668655145187E-3</v>
      </c>
      <c r="Y92" s="50"/>
      <c r="Z92" s="110">
        <v>7.7656284033979533E-2</v>
      </c>
      <c r="AB92" s="107">
        <v>1.0573713765100613E-2</v>
      </c>
      <c r="AC92" s="108"/>
      <c r="AD92" s="107">
        <v>9.3485680368007116E-3</v>
      </c>
      <c r="AF92" s="108">
        <v>8.1623764101223916E-3</v>
      </c>
      <c r="AH92" s="107">
        <v>2.4443709876650604E-3</v>
      </c>
      <c r="AJ92" s="110">
        <v>3.0502914180016057E-2</v>
      </c>
      <c r="AL92" s="107">
        <f>+AL79/'GAAP &amp; NonGAAP Income Statement'!$AL$91</f>
        <v>1.465868678983433E-3</v>
      </c>
      <c r="AN92" s="107">
        <f>+AN79/'GAAP &amp; NonGAAP Income Statement'!AN91</f>
        <v>4.7878730262987321E-3</v>
      </c>
      <c r="AP92" s="107">
        <f>+AP79/'GAAP &amp; NonGAAP Income Statement'!AP91</f>
        <v>2.2834407300090821E-3</v>
      </c>
      <c r="AR92" s="107">
        <f>+AR79/'GAAP &amp; NonGAAP Income Statement'!AR91</f>
        <v>5.1955699107227903E-3</v>
      </c>
      <c r="AT92" s="110">
        <f t="shared" si="20"/>
        <v>1.3732752346014038E-2</v>
      </c>
    </row>
    <row r="93" spans="1:46" s="71" customFormat="1" ht="12.75" customHeight="1" x14ac:dyDescent="0.2">
      <c r="A93" s="87" t="s">
        <v>96</v>
      </c>
      <c r="B93" s="110">
        <v>0</v>
      </c>
      <c r="C93" s="50"/>
      <c r="D93" s="110">
        <v>0</v>
      </c>
      <c r="E93" s="50"/>
      <c r="F93" s="110">
        <v>0</v>
      </c>
      <c r="G93" s="50"/>
      <c r="H93" s="107">
        <v>0</v>
      </c>
      <c r="I93" s="103"/>
      <c r="J93" s="107">
        <v>0</v>
      </c>
      <c r="K93" s="103"/>
      <c r="L93" s="107">
        <v>0</v>
      </c>
      <c r="M93" s="103"/>
      <c r="N93" s="107">
        <v>0</v>
      </c>
      <c r="O93" s="50"/>
      <c r="P93" s="110">
        <v>0</v>
      </c>
      <c r="Q93" s="50"/>
      <c r="R93" s="107">
        <v>1.4600185536799577E-2</v>
      </c>
      <c r="S93" s="103"/>
      <c r="T93" s="107">
        <v>1.4902909242761693E-2</v>
      </c>
      <c r="U93" s="103"/>
      <c r="V93" s="107">
        <v>1.7383500052281203E-2</v>
      </c>
      <c r="W93" s="103"/>
      <c r="X93" s="107">
        <v>0.59460478989385035</v>
      </c>
      <c r="Y93" s="50"/>
      <c r="Z93" s="110">
        <v>0.63751688085384439</v>
      </c>
      <c r="AB93" s="107">
        <v>0</v>
      </c>
      <c r="AC93" s="108"/>
      <c r="AD93" s="107">
        <v>0</v>
      </c>
      <c r="AF93" s="108">
        <v>0</v>
      </c>
      <c r="AH93" s="107">
        <v>0</v>
      </c>
      <c r="AJ93" s="110">
        <v>0</v>
      </c>
      <c r="AL93" s="107">
        <f>+AL80/'GAAP &amp; NonGAAP Income Statement'!$AL$91</f>
        <v>0</v>
      </c>
      <c r="AN93" s="107">
        <f>+AN80/'GAAP &amp; NonGAAP Income Statement'!AN91</f>
        <v>0</v>
      </c>
      <c r="AP93" s="107">
        <f>+AP80/'GAAP &amp; NonGAAP Income Statement'!AP91</f>
        <v>2.4650780608052587E-3</v>
      </c>
      <c r="AR93" s="107">
        <f>+AR80/'GAAP &amp; NonGAAP Income Statement'!AR91</f>
        <v>0</v>
      </c>
      <c r="AT93" s="110">
        <f t="shared" si="20"/>
        <v>2.4650780608052587E-3</v>
      </c>
    </row>
    <row r="94" spans="1:46" s="71" customFormat="1" ht="12.75" customHeight="1" x14ac:dyDescent="0.2">
      <c r="A94" s="87" t="s">
        <v>97</v>
      </c>
      <c r="B94" s="110">
        <v>0</v>
      </c>
      <c r="C94" s="50"/>
      <c r="D94" s="110">
        <v>0</v>
      </c>
      <c r="E94" s="50"/>
      <c r="F94" s="110">
        <v>0</v>
      </c>
      <c r="G94" s="50"/>
      <c r="H94" s="107">
        <v>0</v>
      </c>
      <c r="I94" s="103"/>
      <c r="J94" s="107">
        <v>0</v>
      </c>
      <c r="K94" s="103"/>
      <c r="L94" s="107">
        <v>0</v>
      </c>
      <c r="M94" s="103"/>
      <c r="N94" s="107">
        <v>0</v>
      </c>
      <c r="O94" s="50"/>
      <c r="P94" s="110">
        <v>0</v>
      </c>
      <c r="Q94" s="50"/>
      <c r="R94" s="107">
        <v>0</v>
      </c>
      <c r="S94" s="103"/>
      <c r="T94" s="107">
        <v>0</v>
      </c>
      <c r="U94" s="103"/>
      <c r="V94" s="107">
        <v>0.11869575825171656</v>
      </c>
      <c r="W94" s="103"/>
      <c r="X94" s="107">
        <v>0.12755504868848144</v>
      </c>
      <c r="Y94" s="50"/>
      <c r="Z94" s="110">
        <v>0.24536702243519928</v>
      </c>
      <c r="AB94" s="107">
        <v>0</v>
      </c>
      <c r="AC94" s="108"/>
      <c r="AD94" s="107">
        <v>0</v>
      </c>
      <c r="AF94" s="108">
        <v>0</v>
      </c>
      <c r="AH94" s="107">
        <v>2.7827554411176254E-2</v>
      </c>
      <c r="AJ94" s="110">
        <v>2.7911562489093638E-2</v>
      </c>
      <c r="AL94" s="107">
        <f>+AL81/'GAAP &amp; NonGAAP Income Statement'!$AL$91</f>
        <v>0</v>
      </c>
      <c r="AN94" s="107">
        <f>+AN81/'GAAP &amp; NonGAAP Income Statement'!AN91</f>
        <v>0</v>
      </c>
      <c r="AP94" s="107">
        <f>+AP81/'GAAP &amp; NonGAAP Income Statement'!AP91</f>
        <v>0</v>
      </c>
      <c r="AR94" s="107">
        <f>+AR81/'GAAP &amp; NonGAAP Income Statement'!AR91</f>
        <v>0</v>
      </c>
      <c r="AT94" s="110">
        <f t="shared" si="20"/>
        <v>0</v>
      </c>
    </row>
    <row r="95" spans="1:46" s="71" customFormat="1" ht="12.75" customHeight="1" x14ac:dyDescent="0.2">
      <c r="A95" s="97" t="s">
        <v>55</v>
      </c>
      <c r="B95" s="110">
        <v>0</v>
      </c>
      <c r="C95" s="50"/>
      <c r="D95" s="110">
        <v>0.20999957878775116</v>
      </c>
      <c r="E95" s="50"/>
      <c r="F95" s="110">
        <v>0.43689369146166912</v>
      </c>
      <c r="G95" s="50"/>
      <c r="H95" s="107">
        <v>8.971437700217768E-3</v>
      </c>
      <c r="I95" s="103"/>
      <c r="J95" s="107">
        <v>0</v>
      </c>
      <c r="K95" s="103"/>
      <c r="L95" s="107">
        <v>4.3438577513352714E-3</v>
      </c>
      <c r="M95" s="103"/>
      <c r="N95" s="107">
        <v>0.23090563211761769</v>
      </c>
      <c r="O95" s="50"/>
      <c r="P95" s="110">
        <v>0.24053719918031399</v>
      </c>
      <c r="Q95" s="50"/>
      <c r="R95" s="107">
        <v>-2.2108356958930476E-3</v>
      </c>
      <c r="S95" s="103"/>
      <c r="T95" s="107">
        <v>0.33483261414253901</v>
      </c>
      <c r="U95" s="103"/>
      <c r="V95" s="107">
        <v>3.8278554250461817E-2</v>
      </c>
      <c r="W95" s="103"/>
      <c r="X95" s="107">
        <v>6.8777962979208705E-3</v>
      </c>
      <c r="Y95" s="50"/>
      <c r="Z95" s="110">
        <v>0.37820954040514049</v>
      </c>
      <c r="AB95" s="107">
        <v>0.32541983863479074</v>
      </c>
      <c r="AC95" s="108"/>
      <c r="AD95" s="107">
        <v>3.9969274547628809E-2</v>
      </c>
      <c r="AF95" s="108">
        <v>2.4521973953569406E-2</v>
      </c>
      <c r="AH95" s="107">
        <v>0.27603124619426223</v>
      </c>
      <c r="AJ95" s="110">
        <v>0.6654887795344292</v>
      </c>
      <c r="AL95" s="107">
        <f>+AL82/'GAAP &amp; NonGAAP Income Statement'!$AL$91</f>
        <v>5.4514702055685663E-2</v>
      </c>
      <c r="AN95" s="107">
        <f>+AN82/'GAAP &amp; NonGAAP Income Statement'!AN91</f>
        <v>4.010059718777278E-3</v>
      </c>
      <c r="AP95" s="107">
        <f>+AP82/'GAAP &amp; NonGAAP Income Statement'!AP91</f>
        <v>1.3415214288803356E-2</v>
      </c>
      <c r="AR95" s="107">
        <f>+AR82/'GAAP &amp; NonGAAP Income Statement'!AR91</f>
        <v>-3.1000233800645982E-3</v>
      </c>
      <c r="AT95" s="110">
        <f t="shared" si="20"/>
        <v>6.8839952683201699E-2</v>
      </c>
    </row>
    <row r="96" spans="1:46" s="71" customFormat="1" ht="12.75" customHeight="1" x14ac:dyDescent="0.2">
      <c r="A96" s="87" t="s">
        <v>54</v>
      </c>
      <c r="B96" s="110">
        <v>0.28671786628564627</v>
      </c>
      <c r="C96" s="50"/>
      <c r="D96" s="110">
        <v>0.30430057706078095</v>
      </c>
      <c r="E96" s="50"/>
      <c r="F96" s="110">
        <v>0.37725678605207874</v>
      </c>
      <c r="G96" s="50"/>
      <c r="H96" s="107">
        <v>0.10330185902987395</v>
      </c>
      <c r="I96" s="103"/>
      <c r="J96" s="107">
        <v>0.10415370908907529</v>
      </c>
      <c r="K96" s="103"/>
      <c r="L96" s="107">
        <v>0.10490331958623487</v>
      </c>
      <c r="M96" s="103"/>
      <c r="N96" s="107">
        <v>0.11317603918294268</v>
      </c>
      <c r="O96" s="50"/>
      <c r="P96" s="110">
        <v>0.42541534709638079</v>
      </c>
      <c r="Q96" s="50"/>
      <c r="R96" s="107">
        <v>0.12293980457946438</v>
      </c>
      <c r="S96" s="103"/>
      <c r="T96" s="107">
        <v>0.12081535356347439</v>
      </c>
      <c r="U96" s="103"/>
      <c r="V96" s="107">
        <v>0.12252971315046532</v>
      </c>
      <c r="W96" s="103"/>
      <c r="X96" s="107">
        <v>0.11757171681726469</v>
      </c>
      <c r="Y96" s="50"/>
      <c r="Z96" s="110">
        <v>0.48382487475495539</v>
      </c>
      <c r="AB96" s="107">
        <v>0.11806291666301653</v>
      </c>
      <c r="AC96" s="108"/>
      <c r="AD96" s="107">
        <v>0.13198851287064758</v>
      </c>
      <c r="AF96" s="108">
        <v>0.12785400060978266</v>
      </c>
      <c r="AH96" s="107">
        <v>0.1263678908818873</v>
      </c>
      <c r="AJ96" s="110">
        <v>0.50432764457473911</v>
      </c>
      <c r="AL96" s="107">
        <f>+AL83/'GAAP &amp; NonGAAP Income Statement'!$AL$91</f>
        <v>0.12537947783849424</v>
      </c>
      <c r="AN96" s="107">
        <f>+AN83/'GAAP &amp; NonGAAP Income Statement'!AN91</f>
        <v>0.12388837514800059</v>
      </c>
      <c r="AP96" s="107">
        <f>+AP83/'GAAP &amp; NonGAAP Income Statement'!AP91</f>
        <v>0.12532975824936213</v>
      </c>
      <c r="AR96" s="107">
        <f>+AR83/'GAAP &amp; NonGAAP Income Statement'!AR91</f>
        <v>0.1337772659179273</v>
      </c>
      <c r="AT96" s="110">
        <f t="shared" si="20"/>
        <v>0.50837487715378427</v>
      </c>
    </row>
    <row r="97" spans="1:46" s="71" customFormat="1" ht="12.75" customHeight="1" x14ac:dyDescent="0.2">
      <c r="A97" s="87" t="s">
        <v>104</v>
      </c>
      <c r="B97" s="110">
        <v>4.343462693167998E-2</v>
      </c>
      <c r="C97" s="50"/>
      <c r="D97" s="110">
        <v>6.410850427530433E-3</v>
      </c>
      <c r="E97" s="50"/>
      <c r="F97" s="110">
        <v>-4.785181589145665E-2</v>
      </c>
      <c r="G97" s="50"/>
      <c r="H97" s="107">
        <v>0</v>
      </c>
      <c r="I97" s="103"/>
      <c r="J97" s="107">
        <v>0</v>
      </c>
      <c r="K97" s="103"/>
      <c r="L97" s="107">
        <v>0</v>
      </c>
      <c r="M97" s="103"/>
      <c r="N97" s="107">
        <v>0</v>
      </c>
      <c r="O97" s="50"/>
      <c r="P97" s="110">
        <v>0</v>
      </c>
      <c r="Q97" s="50"/>
      <c r="R97" s="107">
        <v>0</v>
      </c>
      <c r="S97" s="103"/>
      <c r="T97" s="107">
        <v>0</v>
      </c>
      <c r="U97" s="103"/>
      <c r="V97" s="107">
        <v>0</v>
      </c>
      <c r="W97" s="103"/>
      <c r="X97" s="107">
        <v>0</v>
      </c>
      <c r="Y97" s="50"/>
      <c r="Z97" s="110">
        <v>0</v>
      </c>
      <c r="AB97" s="107">
        <v>2.0665609587301032E-2</v>
      </c>
      <c r="AC97" s="108"/>
      <c r="AD97" s="107">
        <v>0</v>
      </c>
      <c r="AF97" s="108">
        <v>0</v>
      </c>
      <c r="AH97" s="107">
        <v>0</v>
      </c>
      <c r="AJ97" s="110">
        <v>2.0582486999616095E-2</v>
      </c>
      <c r="AL97" s="107">
        <f>+AL84/'GAAP &amp; NonGAAP Income Statement'!$AL$91</f>
        <v>0</v>
      </c>
      <c r="AN97" s="107">
        <f>+AN84/'GAAP &amp; NonGAAP Income Statement'!AN91</f>
        <v>9.9560103362746188E-3</v>
      </c>
      <c r="AP97" s="107">
        <f>+AP84/'GAAP &amp; NonGAAP Income Statement'!AP91</f>
        <v>0</v>
      </c>
      <c r="AR97" s="107">
        <f>+AR84/'GAAP &amp; NonGAAP Income Statement'!AR91</f>
        <v>0</v>
      </c>
      <c r="AT97" s="110">
        <f t="shared" si="20"/>
        <v>9.9560103362746188E-3</v>
      </c>
    </row>
    <row r="98" spans="1:46" s="72" customFormat="1" ht="12.75" customHeight="1" x14ac:dyDescent="0.2">
      <c r="A98" s="87" t="s">
        <v>105</v>
      </c>
      <c r="B98" s="112">
        <v>-0.23682800500089304</v>
      </c>
      <c r="C98" s="50"/>
      <c r="D98" s="112">
        <v>0.83254285834632069</v>
      </c>
      <c r="E98" s="50"/>
      <c r="F98" s="112">
        <v>-0.65147773974035961</v>
      </c>
      <c r="G98" s="50"/>
      <c r="H98" s="111">
        <v>-5.7662717664567438E-2</v>
      </c>
      <c r="I98" s="103"/>
      <c r="J98" s="111">
        <v>-0.12568710181714268</v>
      </c>
      <c r="K98" s="103"/>
      <c r="L98" s="111">
        <v>-1.0775133527144884E-2</v>
      </c>
      <c r="M98" s="103"/>
      <c r="N98" s="111">
        <v>-0.17594449656977096</v>
      </c>
      <c r="O98" s="50"/>
      <c r="P98" s="112">
        <v>-0.36857926736328689</v>
      </c>
      <c r="Q98" s="50"/>
      <c r="R98" s="111">
        <v>-3.0223424454443783E-2</v>
      </c>
      <c r="S98" s="103"/>
      <c r="T98" s="111">
        <v>-0.11968436804008908</v>
      </c>
      <c r="U98" s="103"/>
      <c r="V98" s="111">
        <v>-6.3687218988532995E-2</v>
      </c>
      <c r="W98" s="103"/>
      <c r="X98" s="111">
        <v>-0.23280112290551802</v>
      </c>
      <c r="Y98" s="50"/>
      <c r="Z98" s="112">
        <v>-0.44511435417120454</v>
      </c>
      <c r="AB98" s="111">
        <v>4.3188408336326443E-2</v>
      </c>
      <c r="AC98" s="116"/>
      <c r="AD98" s="111">
        <v>-4.5459703394638756E-2</v>
      </c>
      <c r="AF98" s="300">
        <v>-5.4026743325057712E-2</v>
      </c>
      <c r="AH98" s="111">
        <v>-0.1159379947459072</v>
      </c>
      <c r="AJ98" s="112">
        <v>-0.17283530520364362</v>
      </c>
      <c r="AL98" s="111">
        <f>+AL85/'GAAP &amp; NonGAAP Income Statement'!$AL$91</f>
        <v>1.2837193165062017E-3</v>
      </c>
      <c r="AN98" s="111">
        <f>+AN85/'GAAP &amp; NonGAAP Income Statement'!AN91</f>
        <v>-2.408628542291438E-2</v>
      </c>
      <c r="AP98" s="111">
        <f>+AP85/'GAAP &amp; NonGAAP Income Statement'!AP91</f>
        <v>-1.4790468364831554E-3</v>
      </c>
      <c r="AR98" s="111">
        <f>+AR85/'GAAP &amp; NonGAAP Income Statement'!AR91</f>
        <v>-0.12595793320228951</v>
      </c>
      <c r="AT98" s="112">
        <f t="shared" si="20"/>
        <v>-0.15023954614518084</v>
      </c>
    </row>
    <row r="99" spans="1:46" s="72" customFormat="1" ht="12.75" customHeight="1" x14ac:dyDescent="0.2">
      <c r="A99" s="106" t="s">
        <v>108</v>
      </c>
      <c r="B99" s="114">
        <v>1.29</v>
      </c>
      <c r="C99" s="50"/>
      <c r="D99" s="114">
        <v>1.54</v>
      </c>
      <c r="E99" s="50"/>
      <c r="F99" s="114">
        <v>1.83</v>
      </c>
      <c r="G99" s="50"/>
      <c r="H99" s="113">
        <v>0.51</v>
      </c>
      <c r="I99" s="103"/>
      <c r="J99" s="113">
        <v>0.48</v>
      </c>
      <c r="K99" s="103"/>
      <c r="L99" s="113">
        <v>0.54</v>
      </c>
      <c r="M99" s="103"/>
      <c r="N99" s="113">
        <v>0.68</v>
      </c>
      <c r="O99" s="50"/>
      <c r="P99" s="114">
        <v>2.2000000000000002</v>
      </c>
      <c r="Q99" s="50"/>
      <c r="R99" s="113">
        <v>0.51</v>
      </c>
      <c r="S99" s="103"/>
      <c r="T99" s="113">
        <v>0.53</v>
      </c>
      <c r="U99" s="103"/>
      <c r="V99" s="113">
        <v>0.54</v>
      </c>
      <c r="W99" s="103"/>
      <c r="X99" s="113">
        <v>0.68</v>
      </c>
      <c r="Y99" s="50"/>
      <c r="Z99" s="114">
        <v>2.2599999999999998</v>
      </c>
      <c r="AB99" s="113">
        <v>0.51</v>
      </c>
      <c r="AC99" s="50"/>
      <c r="AD99" s="113">
        <v>0.23</v>
      </c>
      <c r="AF99" s="113">
        <v>0.26</v>
      </c>
      <c r="AH99" s="113">
        <v>0.2</v>
      </c>
      <c r="AJ99" s="114">
        <v>1.2</v>
      </c>
      <c r="AL99" s="113">
        <f>+'GAAP &amp; NonGAAP Income Statement'!AL89</f>
        <v>0.27</v>
      </c>
      <c r="AN99" s="113">
        <f>+'GAAP &amp; NonGAAP Income Statement'!AN89</f>
        <v>0.3</v>
      </c>
      <c r="AP99" s="113">
        <f>+'GAAP &amp; NonGAAP Income Statement'!AP89</f>
        <v>0.28000000000000003</v>
      </c>
      <c r="AR99" s="113">
        <f>+'GAAP &amp; NonGAAP Income Statement'!AR89</f>
        <v>0.34</v>
      </c>
      <c r="AT99" s="114">
        <f>SUM(AT88:AT98)</f>
        <v>1.1868027934408518</v>
      </c>
    </row>
    <row r="100" spans="1:46" ht="12.75" customHeight="1" x14ac:dyDescent="0.2">
      <c r="A100" s="98"/>
      <c r="B100" s="51"/>
      <c r="C100" s="50"/>
      <c r="D100" s="51"/>
      <c r="E100" s="50"/>
      <c r="F100" s="51"/>
      <c r="G100" s="50"/>
      <c r="H100" s="72"/>
      <c r="I100" s="103"/>
      <c r="J100" s="72"/>
      <c r="K100" s="103"/>
      <c r="L100" s="72"/>
      <c r="M100" s="103"/>
      <c r="N100" s="72"/>
      <c r="O100" s="50"/>
      <c r="P100" s="51"/>
      <c r="Q100" s="50"/>
      <c r="R100" s="72"/>
      <c r="S100" s="103"/>
      <c r="T100" s="72"/>
      <c r="U100" s="103"/>
      <c r="V100" s="72"/>
      <c r="W100" s="103"/>
      <c r="X100" s="72"/>
      <c r="Y100" s="50"/>
      <c r="Z100" s="51"/>
      <c r="AB100" s="72"/>
      <c r="AC100" s="72"/>
      <c r="AD100" s="72"/>
      <c r="AF100" s="72"/>
      <c r="AH100" s="72"/>
      <c r="AJ100" s="51"/>
      <c r="AL100" s="72"/>
      <c r="AN100" s="72"/>
      <c r="AP100" s="72"/>
      <c r="AR100" s="72"/>
      <c r="AT100" s="51"/>
    </row>
    <row r="101" spans="1:46" s="72" customFormat="1" ht="12.75" customHeight="1" x14ac:dyDescent="0.2">
      <c r="A101" s="106" t="s">
        <v>109</v>
      </c>
      <c r="B101" s="115">
        <v>0.71</v>
      </c>
      <c r="C101" s="50"/>
      <c r="D101" s="115">
        <v>-0.3</v>
      </c>
      <c r="E101" s="50"/>
      <c r="F101" s="115">
        <v>1.19</v>
      </c>
      <c r="G101" s="50"/>
      <c r="H101" s="49">
        <v>0.33</v>
      </c>
      <c r="I101" s="103"/>
      <c r="J101" s="49">
        <v>0.36</v>
      </c>
      <c r="K101" s="103"/>
      <c r="L101" s="49">
        <v>0.32</v>
      </c>
      <c r="M101" s="103"/>
      <c r="N101" s="49">
        <v>0.33</v>
      </c>
      <c r="O101" s="50"/>
      <c r="P101" s="115">
        <v>1.34</v>
      </c>
      <c r="Q101" s="50"/>
      <c r="R101" s="49">
        <v>0.26</v>
      </c>
      <c r="S101" s="103"/>
      <c r="T101" s="49">
        <v>0.05</v>
      </c>
      <c r="U101" s="103"/>
      <c r="V101" s="49">
        <v>0.15</v>
      </c>
      <c r="W101" s="103"/>
      <c r="X101" s="49">
        <v>-0.05</v>
      </c>
      <c r="Y101" s="50"/>
      <c r="Z101" s="115">
        <v>0.41</v>
      </c>
      <c r="AB101" s="49">
        <v>-0.21</v>
      </c>
      <c r="AC101" s="49"/>
      <c r="AD101" s="49">
        <v>-0.05</v>
      </c>
      <c r="AF101" s="49">
        <v>0.03</v>
      </c>
      <c r="AH101" s="49">
        <v>-0.25</v>
      </c>
      <c r="AJ101" s="115">
        <v>-0.48</v>
      </c>
      <c r="AL101" s="49">
        <f>+'GAAP &amp; NonGAAP Income Statement'!AL37</f>
        <v>-0.08</v>
      </c>
      <c r="AN101" s="49">
        <f>+'GAAP &amp; NonGAAP Income Statement'!AN37</f>
        <v>-0.01</v>
      </c>
      <c r="AP101" s="49">
        <f>+'GAAP &amp; NonGAAP Income Statement'!AP37</f>
        <v>-0.01</v>
      </c>
      <c r="AR101" s="49">
        <f>+'GAAP &amp; NonGAAP Income Statement'!AR37</f>
        <v>0.15</v>
      </c>
      <c r="AT101" s="115">
        <f>AL101+AN101+AP101+AR101</f>
        <v>0.05</v>
      </c>
    </row>
    <row r="102" spans="1:46" s="72" customFormat="1" ht="12.75" customHeight="1" x14ac:dyDescent="0.2">
      <c r="A102" s="87" t="s">
        <v>85</v>
      </c>
      <c r="B102" s="112">
        <v>2.1541818903235404E-2</v>
      </c>
      <c r="C102" s="50"/>
      <c r="D102" s="112">
        <v>2.0934248767954172E-2</v>
      </c>
      <c r="E102" s="50"/>
      <c r="F102" s="112">
        <v>2.5032992411745298E-2</v>
      </c>
      <c r="G102" s="50"/>
      <c r="H102" s="107">
        <v>0</v>
      </c>
      <c r="I102" s="103"/>
      <c r="J102" s="107">
        <v>0</v>
      </c>
      <c r="K102" s="103"/>
      <c r="L102" s="107">
        <v>0</v>
      </c>
      <c r="M102" s="103"/>
      <c r="N102" s="107">
        <v>8.1251321073768749E-3</v>
      </c>
      <c r="O102" s="50"/>
      <c r="P102" s="112">
        <v>8.0094012535004665E-3</v>
      </c>
      <c r="Q102" s="50"/>
      <c r="R102" s="107">
        <v>1.1997231408136582E-2</v>
      </c>
      <c r="S102" s="103"/>
      <c r="T102" s="107">
        <v>9.7738134262693888E-3</v>
      </c>
      <c r="U102" s="103"/>
      <c r="V102" s="107">
        <v>6.7744020685197156E-3</v>
      </c>
      <c r="W102" s="103"/>
      <c r="X102" s="107">
        <v>4.7467941751793089E-3</v>
      </c>
      <c r="Y102" s="50"/>
      <c r="Z102" s="112">
        <v>3.3349998276040405E-2</v>
      </c>
      <c r="AB102" s="107">
        <v>4.3538821385708405E-3</v>
      </c>
      <c r="AC102" s="108"/>
      <c r="AD102" s="107">
        <v>9.2787374632298386E-3</v>
      </c>
      <c r="AF102" s="108">
        <v>8.841985168282945E-3</v>
      </c>
      <c r="AH102" s="107">
        <v>7.597870879120879E-3</v>
      </c>
      <c r="AJ102" s="112">
        <v>3.0009429310449233E-2</v>
      </c>
      <c r="AL102" s="107">
        <f>+AL76/'GAAP &amp; NonGAAP Income Statement'!$AL$92</f>
        <v>7.8102969450972014E-3</v>
      </c>
      <c r="AN102" s="107">
        <f>+AN76/'GAAP &amp; NonGAAP Income Statement'!AN92</f>
        <v>5.7302930708580972E-3</v>
      </c>
      <c r="AP102" s="107">
        <f>+AP76/'GAAP &amp; NonGAAP Income Statement'!AP92</f>
        <v>5.3666958673890307E-3</v>
      </c>
      <c r="AR102" s="107">
        <f>+AR76/'GAAP &amp; NonGAAP Income Statement'!AR92</f>
        <v>4.2170727551542001E-3</v>
      </c>
      <c r="AT102" s="112">
        <f t="shared" ref="AT102:AT111" si="21">AL102+AN102+AP102+AR102</f>
        <v>2.3124358638498529E-2</v>
      </c>
    </row>
    <row r="103" spans="1:46" s="72" customFormat="1" ht="12.75" customHeight="1" x14ac:dyDescent="0.2">
      <c r="A103" s="87" t="s">
        <v>86</v>
      </c>
      <c r="B103" s="112">
        <v>0.37530378428422628</v>
      </c>
      <c r="C103" s="50"/>
      <c r="D103" s="112">
        <v>0.43220588854723913</v>
      </c>
      <c r="E103" s="50"/>
      <c r="F103" s="112">
        <v>0.40240019795447046</v>
      </c>
      <c r="G103" s="50"/>
      <c r="H103" s="116">
        <v>0.10540049545829881</v>
      </c>
      <c r="I103" s="103"/>
      <c r="J103" s="116">
        <v>0.10411108717625794</v>
      </c>
      <c r="K103" s="103"/>
      <c r="L103" s="116">
        <v>0.10451956197196029</v>
      </c>
      <c r="M103" s="103"/>
      <c r="N103" s="116">
        <v>0.10927922215176486</v>
      </c>
      <c r="O103" s="50"/>
      <c r="P103" s="112">
        <v>0.42328143752500313</v>
      </c>
      <c r="Q103" s="50"/>
      <c r="R103" s="116">
        <v>9.6063301631247405E-2</v>
      </c>
      <c r="S103" s="103"/>
      <c r="T103" s="116">
        <v>0.1106088576801643</v>
      </c>
      <c r="U103" s="103"/>
      <c r="V103" s="116">
        <v>0.12127558715794003</v>
      </c>
      <c r="W103" s="103"/>
      <c r="X103" s="116">
        <v>0.10473375353184081</v>
      </c>
      <c r="Y103" s="50"/>
      <c r="Z103" s="112">
        <v>0.43255870082405251</v>
      </c>
      <c r="AB103" s="116">
        <v>0.20314320505295611</v>
      </c>
      <c r="AC103" s="116"/>
      <c r="AD103" s="116">
        <v>0.1295007986871852</v>
      </c>
      <c r="AF103" s="108">
        <v>0.11924147349133082</v>
      </c>
      <c r="AH103" s="116">
        <v>0.12169471153846152</v>
      </c>
      <c r="AJ103" s="112">
        <v>0.57091447009870477</v>
      </c>
      <c r="AL103" s="116">
        <f>+AL77/'GAAP &amp; NonGAAP Income Statement'!$AL$92</f>
        <v>0.15371074556718642</v>
      </c>
      <c r="AN103" s="116">
        <f>+AN77/'GAAP &amp; NonGAAP Income Statement'!AN92</f>
        <v>0.18371847487355891</v>
      </c>
      <c r="AP103" s="116">
        <f>+AP77/'GAAP &amp; NonGAAP Income Statement'!AP92</f>
        <v>0.14096294343281421</v>
      </c>
      <c r="AR103" s="116">
        <f>+AR77/'GAAP &amp; NonGAAP Income Statement'!AR92</f>
        <v>0.17523428181973077</v>
      </c>
      <c r="AT103" s="112">
        <f t="shared" si="21"/>
        <v>0.65362644569329031</v>
      </c>
    </row>
    <row r="104" spans="1:46" s="71" customFormat="1" ht="12.75" customHeight="1" x14ac:dyDescent="0.2">
      <c r="A104" s="87" t="s">
        <v>81</v>
      </c>
      <c r="B104" s="112">
        <v>0</v>
      </c>
      <c r="C104" s="50"/>
      <c r="D104" s="112">
        <v>0</v>
      </c>
      <c r="E104" s="50"/>
      <c r="F104" s="112">
        <v>0</v>
      </c>
      <c r="G104" s="50"/>
      <c r="H104" s="117">
        <v>0</v>
      </c>
      <c r="I104" s="103"/>
      <c r="J104" s="117">
        <v>0</v>
      </c>
      <c r="K104" s="103"/>
      <c r="L104" s="117">
        <v>0</v>
      </c>
      <c r="M104" s="103"/>
      <c r="N104" s="117">
        <v>-5.49566687803847E-4</v>
      </c>
      <c r="O104" s="50"/>
      <c r="P104" s="112">
        <v>-5.4173889851980267E-4</v>
      </c>
      <c r="Q104" s="50"/>
      <c r="R104" s="117">
        <v>-9.057738812410811E-4</v>
      </c>
      <c r="S104" s="103"/>
      <c r="T104" s="117">
        <v>-1.3026000241541727E-3</v>
      </c>
      <c r="U104" s="103"/>
      <c r="V104" s="117">
        <v>-1.1635423400129282E-3</v>
      </c>
      <c r="W104" s="103"/>
      <c r="X104" s="117">
        <v>-1.1649641382308195E-3</v>
      </c>
      <c r="Y104" s="50"/>
      <c r="Z104" s="112">
        <v>-4.53401372271834E-3</v>
      </c>
      <c r="AB104" s="117">
        <v>-1.1563630629604648E-3</v>
      </c>
      <c r="AC104" s="117"/>
      <c r="AD104" s="117">
        <v>-1.0911027120449009E-3</v>
      </c>
      <c r="AF104" s="108">
        <v>-1.0458262027001331E-3</v>
      </c>
      <c r="AH104" s="117">
        <v>-9.787087912087912E-4</v>
      </c>
      <c r="AJ104" s="112">
        <v>-4.2561658174520099E-3</v>
      </c>
      <c r="AL104" s="117">
        <f>+AL78/'GAAP &amp; NonGAAP Income Statement'!$AL$92</f>
        <v>-9.6560563982055116E-4</v>
      </c>
      <c r="AN104" s="117">
        <f>+AN78/'GAAP &amp; NonGAAP Income Statement'!AN92</f>
        <v>-9.1957154777514772E-4</v>
      </c>
      <c r="AP104" s="117">
        <f>+AP78/'GAAP &amp; NonGAAP Income Statement'!AP92</f>
        <v>-9.1854699473536494E-4</v>
      </c>
      <c r="AR104" s="117">
        <f>+AR78/'GAAP &amp; NonGAAP Income Statement'!AR92</f>
        <v>-9.2008860112455281E-4</v>
      </c>
      <c r="AT104" s="112">
        <f t="shared" si="21"/>
        <v>-3.7238127834556167E-3</v>
      </c>
    </row>
    <row r="105" spans="1:46" s="71" customFormat="1" ht="12.75" customHeight="1" x14ac:dyDescent="0.2">
      <c r="A105" s="87" t="s">
        <v>95</v>
      </c>
      <c r="B105" s="112">
        <v>6.4154281085191861E-2</v>
      </c>
      <c r="C105" s="50"/>
      <c r="D105" s="112">
        <v>3.2290130997009392E-2</v>
      </c>
      <c r="E105" s="50"/>
      <c r="F105" s="112">
        <v>8.1285054437479382E-2</v>
      </c>
      <c r="G105" s="50"/>
      <c r="H105" s="117">
        <v>1.0776218001651528E-2</v>
      </c>
      <c r="I105" s="103"/>
      <c r="J105" s="117">
        <v>3.2602031516677989E-2</v>
      </c>
      <c r="K105" s="103"/>
      <c r="L105" s="117">
        <v>1.2743847007114202E-2</v>
      </c>
      <c r="M105" s="103"/>
      <c r="N105" s="117">
        <v>5.3502430775734515E-2</v>
      </c>
      <c r="O105" s="50"/>
      <c r="P105" s="112">
        <v>0.10914788638485132</v>
      </c>
      <c r="Q105" s="50"/>
      <c r="R105" s="117">
        <v>3.4462132670238496E-2</v>
      </c>
      <c r="S105" s="103"/>
      <c r="T105" s="117">
        <v>1.6321319507944996E-2</v>
      </c>
      <c r="U105" s="103"/>
      <c r="V105" s="117">
        <v>2.394311570782159E-2</v>
      </c>
      <c r="W105" s="103"/>
      <c r="X105" s="117">
        <v>1.825690067376657E-3</v>
      </c>
      <c r="Y105" s="50"/>
      <c r="Z105" s="112">
        <v>7.6828259145605649E-2</v>
      </c>
      <c r="AB105" s="117">
        <v>1.0573713765100613E-2</v>
      </c>
      <c r="AC105" s="117"/>
      <c r="AD105" s="117">
        <v>9.3485680368007116E-3</v>
      </c>
      <c r="AF105" s="108">
        <v>8.098670677107643E-3</v>
      </c>
      <c r="AH105" s="117">
        <v>2.4124313186813188E-3</v>
      </c>
      <c r="AJ105" s="112">
        <v>3.024299938579721E-2</v>
      </c>
      <c r="AL105" s="117">
        <f>+AL79/'GAAP &amp; NonGAAP Income Statement'!$AL$92</f>
        <v>1.4441358684041871E-3</v>
      </c>
      <c r="AN105" s="117">
        <f>+AN79/'GAAP &amp; NonGAAP Income Statement'!AN92</f>
        <v>4.7170614580317764E-3</v>
      </c>
      <c r="AP105" s="117">
        <f>+AP79/'GAAP &amp; NonGAAP Income Statement'!AP92</f>
        <v>2.2453370982420031E-3</v>
      </c>
      <c r="AR105" s="117">
        <f>+AR79/'GAAP &amp; NonGAAP Income Statement'!AR92</f>
        <v>5.1116033395808488E-3</v>
      </c>
      <c r="AT105" s="112">
        <f t="shared" si="21"/>
        <v>1.3518137764258815E-2</v>
      </c>
    </row>
    <row r="106" spans="1:46" s="71" customFormat="1" ht="12.75" customHeight="1" x14ac:dyDescent="0.2">
      <c r="A106" s="87" t="s">
        <v>96</v>
      </c>
      <c r="B106" s="112">
        <v>0</v>
      </c>
      <c r="C106" s="50"/>
      <c r="D106" s="112">
        <v>0</v>
      </c>
      <c r="E106" s="50"/>
      <c r="F106" s="112">
        <v>0</v>
      </c>
      <c r="G106" s="50"/>
      <c r="H106" s="117">
        <v>0</v>
      </c>
      <c r="I106" s="103"/>
      <c r="J106" s="117">
        <v>0</v>
      </c>
      <c r="K106" s="103"/>
      <c r="L106" s="117">
        <v>0</v>
      </c>
      <c r="M106" s="103"/>
      <c r="N106" s="117">
        <v>0</v>
      </c>
      <c r="O106" s="50"/>
      <c r="P106" s="112">
        <v>0</v>
      </c>
      <c r="Q106" s="50"/>
      <c r="R106" s="117">
        <v>1.4389841660471515E-2</v>
      </c>
      <c r="S106" s="103"/>
      <c r="T106" s="117">
        <v>1.4777177757457603E-2</v>
      </c>
      <c r="U106" s="103"/>
      <c r="V106" s="117">
        <v>1.7194570135746608E-2</v>
      </c>
      <c r="W106" s="103"/>
      <c r="X106" s="117">
        <v>0.58925450988915451</v>
      </c>
      <c r="Y106" s="50"/>
      <c r="Z106" s="112">
        <v>0.63071923594110946</v>
      </c>
      <c r="AB106" s="117">
        <v>0</v>
      </c>
      <c r="AC106" s="117"/>
      <c r="AD106" s="117">
        <v>0</v>
      </c>
      <c r="AF106" s="108">
        <v>0</v>
      </c>
      <c r="AH106" s="117">
        <v>0</v>
      </c>
      <c r="AJ106" s="112">
        <v>0</v>
      </c>
      <c r="AL106" s="117">
        <f>+AL80/'GAAP &amp; NonGAAP Income Statement'!$AL$92</f>
        <v>0</v>
      </c>
      <c r="AN106" s="117">
        <f>+AN80/'GAAP &amp; NonGAAP Income Statement'!AN92</f>
        <v>0</v>
      </c>
      <c r="AP106" s="117">
        <f>+AP80/'GAAP &amp; NonGAAP Income Statement'!AP92</f>
        <v>2.4239434583294352E-3</v>
      </c>
      <c r="AR106" s="117">
        <f>+AR80/'GAAP &amp; NonGAAP Income Statement'!AR92</f>
        <v>0</v>
      </c>
      <c r="AT106" s="112">
        <f t="shared" si="21"/>
        <v>2.4239434583294352E-3</v>
      </c>
    </row>
    <row r="107" spans="1:46" s="71" customFormat="1" ht="12.75" customHeight="1" x14ac:dyDescent="0.2">
      <c r="A107" s="87" t="s">
        <v>97</v>
      </c>
      <c r="B107" s="112">
        <v>0</v>
      </c>
      <c r="C107" s="50"/>
      <c r="D107" s="112">
        <v>0</v>
      </c>
      <c r="E107" s="50"/>
      <c r="F107" s="112">
        <v>0</v>
      </c>
      <c r="G107" s="50"/>
      <c r="H107" s="117">
        <v>0</v>
      </c>
      <c r="I107" s="103"/>
      <c r="J107" s="117">
        <v>0</v>
      </c>
      <c r="K107" s="103"/>
      <c r="L107" s="117">
        <v>0</v>
      </c>
      <c r="M107" s="103"/>
      <c r="N107" s="117">
        <v>0</v>
      </c>
      <c r="O107" s="50"/>
      <c r="P107" s="112">
        <v>0</v>
      </c>
      <c r="Q107" s="50"/>
      <c r="R107" s="117">
        <v>0</v>
      </c>
      <c r="S107" s="103"/>
      <c r="T107" s="117">
        <v>0</v>
      </c>
      <c r="U107" s="103"/>
      <c r="V107" s="117">
        <v>0.11740573152337858</v>
      </c>
      <c r="W107" s="103"/>
      <c r="X107" s="117">
        <v>0.12640730276026949</v>
      </c>
      <c r="Y107" s="50"/>
      <c r="Z107" s="112">
        <v>0.24275074992242182</v>
      </c>
      <c r="AB107" s="117">
        <v>0</v>
      </c>
      <c r="AC107" s="117"/>
      <c r="AD107" s="117">
        <v>0</v>
      </c>
      <c r="AF107" s="108">
        <v>0</v>
      </c>
      <c r="AH107" s="117">
        <v>2.7463942307692304E-2</v>
      </c>
      <c r="AJ107" s="112">
        <v>2.7673728556969472E-2</v>
      </c>
      <c r="AL107" s="117">
        <f>+AL81/'GAAP &amp; NonGAAP Income Statement'!$AL$92</f>
        <v>0</v>
      </c>
      <c r="AN107" s="117">
        <f>+AN81/'GAAP &amp; NonGAAP Income Statement'!AN92</f>
        <v>0</v>
      </c>
      <c r="AP107" s="117">
        <f>+AP81/'GAAP &amp; NonGAAP Income Statement'!AP92</f>
        <v>0</v>
      </c>
      <c r="AR107" s="117">
        <f>+AR81/'GAAP &amp; NonGAAP Income Statement'!AR92</f>
        <v>0</v>
      </c>
      <c r="AT107" s="112">
        <f t="shared" si="21"/>
        <v>0</v>
      </c>
    </row>
    <row r="108" spans="1:46" s="71" customFormat="1" ht="12.75" customHeight="1" x14ac:dyDescent="0.2">
      <c r="A108" s="97" t="s">
        <v>55</v>
      </c>
      <c r="B108" s="112">
        <v>0</v>
      </c>
      <c r="C108" s="50"/>
      <c r="D108" s="112">
        <v>0.20999957878775116</v>
      </c>
      <c r="E108" s="50"/>
      <c r="F108" s="112">
        <v>0.4305262289673375</v>
      </c>
      <c r="G108" s="50"/>
      <c r="H108" s="117">
        <v>8.8109000825763832E-3</v>
      </c>
      <c r="I108" s="103"/>
      <c r="J108" s="117">
        <v>0</v>
      </c>
      <c r="K108" s="103"/>
      <c r="L108" s="117">
        <v>4.2868700010842281E-3</v>
      </c>
      <c r="M108" s="103"/>
      <c r="N108" s="117">
        <v>0.22680194462058759</v>
      </c>
      <c r="O108" s="50"/>
      <c r="P108" s="112">
        <v>0.23674823309774637</v>
      </c>
      <c r="Q108" s="50"/>
      <c r="R108" s="117">
        <v>-2.1789843369478838E-3</v>
      </c>
      <c r="S108" s="103"/>
      <c r="T108" s="117">
        <v>0.3320077293352427</v>
      </c>
      <c r="U108" s="103"/>
      <c r="V108" s="117">
        <v>3.7862529627235506E-2</v>
      </c>
      <c r="W108" s="103"/>
      <c r="X108" s="117">
        <v>6.8159095848728535E-3</v>
      </c>
      <c r="Y108" s="50"/>
      <c r="Z108" s="112">
        <v>0.37417680929559011</v>
      </c>
      <c r="AB108" s="117">
        <v>0.32541983863479074</v>
      </c>
      <c r="AC108" s="117"/>
      <c r="AD108" s="117">
        <v>3.9969274547628809E-2</v>
      </c>
      <c r="AF108" s="108">
        <v>2.4330584798354336E-2</v>
      </c>
      <c r="AH108" s="117">
        <v>0.27242445054945053</v>
      </c>
      <c r="AJ108" s="112">
        <v>0.65981816137096982</v>
      </c>
      <c r="AL108" s="117">
        <f>+AL82/'GAAP &amp; NonGAAP Income Statement'!$AL$92</f>
        <v>5.3706472975859856E-2</v>
      </c>
      <c r="AN108" s="117">
        <f>+AN82/'GAAP &amp; NonGAAP Income Statement'!AN92</f>
        <v>3.9507518348858199E-3</v>
      </c>
      <c r="AP108" s="117">
        <f>+AP82/'GAAP &amp; NonGAAP Income Statement'!AP92</f>
        <v>1.3191355452171767E-2</v>
      </c>
      <c r="AR108" s="117">
        <f>+AR82/'GAAP &amp; NonGAAP Income Statement'!AR92</f>
        <v>-3.0499233259499063E-3</v>
      </c>
      <c r="AT108" s="112">
        <f t="shared" si="21"/>
        <v>6.7798656936967544E-2</v>
      </c>
    </row>
    <row r="109" spans="1:46" s="71" customFormat="1" ht="12.75" customHeight="1" x14ac:dyDescent="0.2">
      <c r="A109" s="87" t="s">
        <v>54</v>
      </c>
      <c r="B109" s="112">
        <v>0.27867145006365007</v>
      </c>
      <c r="C109" s="50"/>
      <c r="D109" s="112">
        <v>0.30430057706078095</v>
      </c>
      <c r="E109" s="50"/>
      <c r="F109" s="112">
        <v>0.37175849554602447</v>
      </c>
      <c r="G109" s="50"/>
      <c r="H109" s="117">
        <v>0.10145334434351776</v>
      </c>
      <c r="I109" s="103"/>
      <c r="J109" s="117">
        <v>0.10266947256789674</v>
      </c>
      <c r="K109" s="103"/>
      <c r="L109" s="117">
        <v>0.10352707650478311</v>
      </c>
      <c r="M109" s="103"/>
      <c r="N109" s="117">
        <v>0.11116465863453814</v>
      </c>
      <c r="O109" s="50"/>
      <c r="P109" s="112">
        <v>0.41871416188825172</v>
      </c>
      <c r="Q109" s="50"/>
      <c r="R109" s="117">
        <v>0.1211686192075333</v>
      </c>
      <c r="S109" s="103"/>
      <c r="T109" s="117">
        <v>0.11979606977105296</v>
      </c>
      <c r="U109" s="103"/>
      <c r="V109" s="117">
        <v>0.12119801766860591</v>
      </c>
      <c r="W109" s="103"/>
      <c r="X109" s="117">
        <v>0.11651380134753314</v>
      </c>
      <c r="Y109" s="50"/>
      <c r="Z109" s="112">
        <v>0.47866600006895843</v>
      </c>
      <c r="AB109" s="117">
        <v>0.11806291666301653</v>
      </c>
      <c r="AC109" s="117"/>
      <c r="AD109" s="117">
        <v>0.13198851287064758</v>
      </c>
      <c r="AF109" s="108">
        <v>0.1268561254299988</v>
      </c>
      <c r="AH109" s="117">
        <v>0.12471668956043955</v>
      </c>
      <c r="AJ109" s="112">
        <v>0.50003027760235996</v>
      </c>
      <c r="AL109" s="117">
        <f>+AL83/'GAAP &amp; NonGAAP Income Statement'!$AL$92</f>
        <v>0.12352061525315103</v>
      </c>
      <c r="AN109" s="117">
        <f>+AN83/'GAAP &amp; NonGAAP Income Statement'!AN92</f>
        <v>0.12205609386441429</v>
      </c>
      <c r="AP109" s="117">
        <f>+AP83/'GAAP &amp; NonGAAP Income Statement'!AP92</f>
        <v>0.12323838846032813</v>
      </c>
      <c r="AR109" s="117">
        <f>+AR83/'GAAP &amp; NonGAAP Income Statement'!AR92</f>
        <v>0.13161526665530754</v>
      </c>
      <c r="AT109" s="112">
        <f t="shared" si="21"/>
        <v>0.50043036423320097</v>
      </c>
    </row>
    <row r="110" spans="1:46" s="71" customFormat="1" ht="12.75" customHeight="1" x14ac:dyDescent="0.2">
      <c r="A110" s="87" t="s">
        <v>104</v>
      </c>
      <c r="B110" s="112">
        <v>4.2215682708681201E-2</v>
      </c>
      <c r="C110" s="50"/>
      <c r="D110" s="112">
        <v>6.410850427530433E-3</v>
      </c>
      <c r="E110" s="50"/>
      <c r="F110" s="112">
        <v>-4.7154404486968005E-2</v>
      </c>
      <c r="G110" s="50"/>
      <c r="H110" s="117">
        <v>0</v>
      </c>
      <c r="I110" s="103"/>
      <c r="J110" s="117">
        <v>0</v>
      </c>
      <c r="K110" s="103"/>
      <c r="L110" s="117">
        <v>0</v>
      </c>
      <c r="M110" s="103"/>
      <c r="N110" s="117">
        <v>0</v>
      </c>
      <c r="O110" s="50"/>
      <c r="P110" s="112">
        <v>0</v>
      </c>
      <c r="Q110" s="50"/>
      <c r="R110" s="117">
        <v>0</v>
      </c>
      <c r="S110" s="103"/>
      <c r="T110" s="117">
        <v>0</v>
      </c>
      <c r="U110" s="103"/>
      <c r="V110" s="117">
        <v>0</v>
      </c>
      <c r="W110" s="103"/>
      <c r="X110" s="117">
        <v>0</v>
      </c>
      <c r="Y110" s="50"/>
      <c r="Z110" s="112">
        <v>0</v>
      </c>
      <c r="AB110" s="117">
        <v>2.0665609587301032E-2</v>
      </c>
      <c r="AC110" s="117"/>
      <c r="AD110" s="117">
        <v>0</v>
      </c>
      <c r="AF110" s="108">
        <v>0</v>
      </c>
      <c r="AH110" s="117">
        <v>0</v>
      </c>
      <c r="AJ110" s="112">
        <v>2.0407103990587993E-2</v>
      </c>
      <c r="AL110" s="117">
        <f>+AL84/'GAAP &amp; NonGAAP Income Statement'!$AL$92</f>
        <v>0</v>
      </c>
      <c r="AN110" s="117">
        <f>+AN84/'GAAP &amp; NonGAAP Income Statement'!AN92</f>
        <v>9.8087631762682412E-3</v>
      </c>
      <c r="AP110" s="117">
        <f>+AP84/'GAAP &amp; NonGAAP Income Statement'!AP92</f>
        <v>0</v>
      </c>
      <c r="AR110" s="117">
        <f>+AR84/'GAAP &amp; NonGAAP Income Statement'!AR92</f>
        <v>0</v>
      </c>
      <c r="AT110" s="112">
        <f t="shared" si="21"/>
        <v>9.8087631762682412E-3</v>
      </c>
    </row>
    <row r="111" spans="1:46" s="72" customFormat="1" ht="12.75" customHeight="1" x14ac:dyDescent="0.2">
      <c r="A111" s="87" t="s">
        <v>105</v>
      </c>
      <c r="B111" s="118">
        <v>-0.23018169193380394</v>
      </c>
      <c r="C111" s="50"/>
      <c r="D111" s="118">
        <v>0.83254285834632069</v>
      </c>
      <c r="E111" s="50"/>
      <c r="F111" s="118">
        <v>-0.64198284394589233</v>
      </c>
      <c r="G111" s="50"/>
      <c r="H111" s="111">
        <v>-5.6630883567299749E-2</v>
      </c>
      <c r="I111" s="103"/>
      <c r="J111" s="111">
        <v>-0.12389600490480374</v>
      </c>
      <c r="K111" s="103"/>
      <c r="L111" s="111">
        <v>-1.0633772862611654E-2</v>
      </c>
      <c r="M111" s="103"/>
      <c r="N111" s="111">
        <v>-0.17281758613400972</v>
      </c>
      <c r="O111" s="50"/>
      <c r="P111" s="118">
        <v>-0.36277336978263769</v>
      </c>
      <c r="Q111" s="50"/>
      <c r="R111" s="111">
        <v>-2.9787997641569895E-2</v>
      </c>
      <c r="S111" s="103"/>
      <c r="T111" s="111">
        <v>-0.11867462604164869</v>
      </c>
      <c r="U111" s="103"/>
      <c r="V111" s="111">
        <v>-6.2995044171514761E-2</v>
      </c>
      <c r="W111" s="103"/>
      <c r="X111" s="111">
        <v>-0.23070636818083023</v>
      </c>
      <c r="Y111" s="50"/>
      <c r="Z111" s="118">
        <v>-0.4403682377685067</v>
      </c>
      <c r="AB111" s="111">
        <v>4.3188408336326443E-2</v>
      </c>
      <c r="AC111" s="116"/>
      <c r="AD111" s="111">
        <v>-4.5459703394638756E-2</v>
      </c>
      <c r="AF111" s="108">
        <v>-5.3605075282200217E-2</v>
      </c>
      <c r="AH111" s="111">
        <v>-0.11442307692307692</v>
      </c>
      <c r="AJ111" s="118">
        <v>-0.17136257861363186</v>
      </c>
      <c r="AL111" s="111">
        <f>+AL85/'GAAP &amp; NonGAAP Income Statement'!$AL$92</f>
        <v>1.2646870326853234E-3</v>
      </c>
      <c r="AN111" s="111">
        <f>+AN85/'GAAP &amp; NonGAAP Income Statement'!AN92</f>
        <v>-2.3730054663419785E-2</v>
      </c>
      <c r="AP111" s="111">
        <f>+AP85/'GAAP &amp; NonGAAP Income Statement'!AP92</f>
        <v>-1.4543660749976612E-3</v>
      </c>
      <c r="AR111" s="111">
        <f>+AR85/'GAAP &amp; NonGAAP Income Statement'!AR92</f>
        <v>-0.12392230362923837</v>
      </c>
      <c r="AT111" s="118">
        <f t="shared" si="21"/>
        <v>-0.14784203733497048</v>
      </c>
    </row>
    <row r="112" spans="1:46" s="72" customFormat="1" ht="12.75" customHeight="1" x14ac:dyDescent="0.2">
      <c r="A112" s="106" t="s">
        <v>110</v>
      </c>
      <c r="B112" s="119">
        <v>1.26</v>
      </c>
      <c r="C112" s="50"/>
      <c r="D112" s="119">
        <v>1.51</v>
      </c>
      <c r="E112" s="50"/>
      <c r="F112" s="119">
        <v>1.81</v>
      </c>
      <c r="G112" s="50"/>
      <c r="H112" s="113">
        <v>0.5</v>
      </c>
      <c r="I112" s="103"/>
      <c r="J112" s="113">
        <v>0.48</v>
      </c>
      <c r="K112" s="103"/>
      <c r="L112" s="113">
        <v>0.53</v>
      </c>
      <c r="M112" s="103"/>
      <c r="N112" s="113">
        <v>0.67</v>
      </c>
      <c r="O112" s="50"/>
      <c r="P112" s="119">
        <v>2.17</v>
      </c>
      <c r="Q112" s="50"/>
      <c r="R112" s="113">
        <v>0.5</v>
      </c>
      <c r="S112" s="103"/>
      <c r="T112" s="113">
        <v>0.53</v>
      </c>
      <c r="U112" s="103"/>
      <c r="V112" s="113">
        <v>0.53</v>
      </c>
      <c r="W112" s="103"/>
      <c r="X112" s="113">
        <v>0.67</v>
      </c>
      <c r="Y112" s="50"/>
      <c r="Z112" s="119">
        <v>2.23</v>
      </c>
      <c r="AB112" s="113">
        <v>0.51</v>
      </c>
      <c r="AC112" s="50"/>
      <c r="AD112" s="113">
        <v>0.23</v>
      </c>
      <c r="AF112" s="113">
        <v>0.26</v>
      </c>
      <c r="AH112" s="113">
        <v>0.2</v>
      </c>
      <c r="AJ112" s="119">
        <v>1.19</v>
      </c>
      <c r="AL112" s="113">
        <f>+'GAAP &amp; NonGAAP Income Statement'!AL90</f>
        <v>0.26</v>
      </c>
      <c r="AN112" s="113">
        <f>+'GAAP &amp; NonGAAP Income Statement'!AN90</f>
        <v>0.3</v>
      </c>
      <c r="AP112" s="113">
        <f>+'GAAP &amp; NonGAAP Income Statement'!AP90</f>
        <v>0.28000000000000003</v>
      </c>
      <c r="AR112" s="113">
        <f>+'GAAP &amp; NonGAAP Income Statement'!AR90</f>
        <v>0.34</v>
      </c>
      <c r="AT112" s="119">
        <f>SUM(AT101:AT111)</f>
        <v>1.1691648197823878</v>
      </c>
    </row>
    <row r="113" spans="2:46" ht="12.75" customHeight="1" thickBot="1" x14ac:dyDescent="0.25">
      <c r="B113" s="120"/>
      <c r="C113" s="50"/>
      <c r="D113" s="120"/>
      <c r="E113" s="50"/>
      <c r="F113" s="120"/>
      <c r="G113" s="50"/>
      <c r="H113" s="70"/>
      <c r="I113" s="103"/>
      <c r="J113" s="70"/>
      <c r="K113" s="103"/>
      <c r="L113" s="70"/>
      <c r="M113" s="103"/>
      <c r="N113" s="70"/>
      <c r="O113" s="50"/>
      <c r="P113" s="120"/>
      <c r="Q113" s="50"/>
      <c r="R113" s="70"/>
      <c r="S113" s="70"/>
      <c r="T113" s="70"/>
      <c r="U113" s="103"/>
      <c r="V113" s="70"/>
      <c r="X113" s="70"/>
      <c r="Y113" s="50"/>
      <c r="Z113" s="120"/>
      <c r="AJ113" s="120"/>
      <c r="AT113" s="120"/>
    </row>
    <row r="114" spans="2:46" ht="12.75" customHeight="1" x14ac:dyDescent="0.2">
      <c r="C114" s="123"/>
      <c r="E114" s="123"/>
      <c r="G114" s="123"/>
      <c r="I114" s="121"/>
      <c r="K114" s="121"/>
      <c r="M114" s="122"/>
      <c r="O114" s="123"/>
      <c r="Q114" s="123"/>
      <c r="U114" s="121"/>
      <c r="Y114" s="123"/>
    </row>
    <row r="115" spans="2:46" ht="12.75" customHeight="1" x14ac:dyDescent="0.2">
      <c r="C115" s="123"/>
      <c r="E115" s="123"/>
      <c r="G115" s="123"/>
      <c r="I115" s="121"/>
      <c r="K115" s="121"/>
      <c r="M115" s="122"/>
      <c r="O115" s="123"/>
      <c r="Q115" s="123"/>
      <c r="U115" s="121"/>
      <c r="Y115" s="123"/>
    </row>
    <row r="116" spans="2:46" ht="12.75" customHeight="1" x14ac:dyDescent="0.2">
      <c r="C116" s="123"/>
      <c r="E116" s="123"/>
      <c r="G116" s="123"/>
      <c r="I116" s="121"/>
      <c r="K116" s="121"/>
      <c r="O116" s="123"/>
      <c r="U116" s="121"/>
    </row>
    <row r="117" spans="2:46" ht="12.75" customHeight="1" x14ac:dyDescent="0.2">
      <c r="C117" s="123"/>
      <c r="E117" s="123"/>
      <c r="G117" s="123"/>
      <c r="I117" s="121"/>
    </row>
    <row r="118" spans="2:46" ht="12.75" customHeight="1" x14ac:dyDescent="0.2">
      <c r="I118" s="121"/>
    </row>
    <row r="119" spans="2:46" ht="12.75" customHeight="1" x14ac:dyDescent="0.2"/>
  </sheetData>
  <mergeCells count="8">
    <mergeCell ref="AL5:AR5"/>
    <mergeCell ref="AL3:AT3"/>
    <mergeCell ref="H3:P3"/>
    <mergeCell ref="R3:Z3"/>
    <mergeCell ref="AB3:AJ3"/>
    <mergeCell ref="H5:N5"/>
    <mergeCell ref="R5:X5"/>
    <mergeCell ref="AB5:AH5"/>
  </mergeCells>
  <printOptions horizontalCentered="1"/>
  <pageMargins left="0.7" right="0.7" top="1" bottom="0.75" header="0.3" footer="0.3"/>
  <pageSetup scale="52" fitToHeight="2" orientation="landscape" r:id="rId1"/>
  <headerFooter alignWithMargins="0">
    <oddFooter>&amp;C&amp;8PTC Investor Relations
investor@ptc.com</oddFooter>
  </headerFooter>
  <rowBreaks count="1" manualBreakCount="1">
    <brk id="62" max="45"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T63"/>
  <sheetViews>
    <sheetView zoomScale="90" zoomScaleNormal="90" zoomScalePageLayoutView="80" workbookViewId="0">
      <pane xSplit="1" topLeftCell="B1" activePane="topRight" state="frozen"/>
      <selection activeCell="AK11" sqref="AK11"/>
      <selection pane="topRight" activeCell="AP34" sqref="AP34"/>
    </sheetView>
  </sheetViews>
  <sheetFormatPr defaultColWidth="9.140625" defaultRowHeight="12.75" outlineLevelCol="1" x14ac:dyDescent="0.2"/>
  <cols>
    <col min="1" max="1" width="68.85546875" style="70" bestFit="1" customWidth="1"/>
    <col min="2" max="2" width="11.140625" style="69" customWidth="1"/>
    <col min="3" max="3" width="1.140625" style="69" customWidth="1"/>
    <col min="4" max="4" width="11.140625" style="69" customWidth="1"/>
    <col min="5" max="5" width="1.140625" style="69" customWidth="1"/>
    <col min="6" max="6" width="11.140625" style="69" customWidth="1"/>
    <col min="7" max="7" width="1.140625" style="69" customWidth="1"/>
    <col min="8" max="8" width="10" style="69" hidden="1" customWidth="1" outlineLevel="1"/>
    <col min="9" max="9" width="1.140625" style="69" hidden="1" customWidth="1" outlineLevel="1"/>
    <col min="10" max="10" width="10.140625" style="69" hidden="1" customWidth="1" outlineLevel="1"/>
    <col min="11" max="11" width="1.140625" style="69" hidden="1" customWidth="1" outlineLevel="1"/>
    <col min="12" max="12" width="10" style="69" hidden="1" customWidth="1" outlineLevel="1"/>
    <col min="13" max="13" width="1.140625" style="69" hidden="1" customWidth="1" outlineLevel="1"/>
    <col min="14" max="14" width="10" style="69" hidden="1" customWidth="1" outlineLevel="1"/>
    <col min="15" max="15" width="1.140625" style="69" hidden="1" customWidth="1" outlineLevel="1"/>
    <col min="16" max="16" width="11.140625" style="69" customWidth="1" collapsed="1"/>
    <col min="17" max="17" width="1.140625" style="69" customWidth="1"/>
    <col min="18" max="18" width="9.85546875" style="69" hidden="1" customWidth="1" outlineLevel="1"/>
    <col min="19" max="19" width="1.140625" style="69" hidden="1" customWidth="1" outlineLevel="1"/>
    <col min="20" max="20" width="9.85546875" style="69" hidden="1" customWidth="1" outlineLevel="1"/>
    <col min="21" max="21" width="1.140625" style="69" hidden="1" customWidth="1" outlineLevel="1"/>
    <col min="22" max="22" width="9.85546875" style="69" hidden="1" customWidth="1" outlineLevel="1"/>
    <col min="23" max="23" width="1.140625" style="69" hidden="1" customWidth="1" outlineLevel="1"/>
    <col min="24" max="24" width="9.85546875" style="69" hidden="1" customWidth="1" outlineLevel="1"/>
    <col min="25" max="25" width="1.140625" style="69" hidden="1" customWidth="1" outlineLevel="1"/>
    <col min="26" max="26" width="11.140625" style="69" customWidth="1" collapsed="1"/>
    <col min="27" max="27" width="1" style="69" customWidth="1"/>
    <col min="28" max="28" width="9.85546875" style="69" customWidth="1" outlineLevel="1"/>
    <col min="29" max="29" width="1.140625" style="69" customWidth="1" outlineLevel="1"/>
    <col min="30" max="30" width="9.85546875" style="69" customWidth="1" outlineLevel="1"/>
    <col min="31" max="31" width="1.140625" style="69" customWidth="1" outlineLevel="1"/>
    <col min="32" max="32" width="9.85546875" style="69" customWidth="1" outlineLevel="1"/>
    <col min="33" max="33" width="1.140625" style="69" customWidth="1" outlineLevel="1"/>
    <col min="34" max="34" width="9.85546875" style="69" customWidth="1" outlineLevel="1"/>
    <col min="35" max="35" width="1.140625" style="69" customWidth="1" outlineLevel="1"/>
    <col min="36" max="36" width="11.140625" style="69" customWidth="1"/>
    <col min="37" max="37" width="1" style="69" customWidth="1"/>
    <col min="38" max="38" width="9.85546875" style="69" customWidth="1" outlineLevel="1"/>
    <col min="39" max="39" width="1" style="69" customWidth="1" outlineLevel="1"/>
    <col min="40" max="40" width="9.85546875" style="69" customWidth="1" outlineLevel="1"/>
    <col min="41" max="41" width="1" style="69" customWidth="1" outlineLevel="1"/>
    <col min="42" max="42" width="9.85546875" style="69" customWidth="1" outlineLevel="1"/>
    <col min="43" max="43" width="1" style="69" customWidth="1" outlineLevel="1"/>
    <col min="44" max="44" width="11.5703125" style="69" customWidth="1" outlineLevel="1"/>
    <col min="45" max="45" width="1" style="69" customWidth="1" outlineLevel="1"/>
    <col min="46" max="46" width="11.140625" style="69" customWidth="1"/>
    <col min="47" max="16384" width="9.140625" style="69"/>
  </cols>
  <sheetData>
    <row r="1" spans="1:46" ht="12.75" customHeight="1" x14ac:dyDescent="0.2">
      <c r="B1" s="68"/>
      <c r="C1" s="68"/>
      <c r="D1" s="68"/>
      <c r="E1" s="68"/>
      <c r="F1" s="68"/>
      <c r="G1" s="68"/>
      <c r="H1" s="68"/>
      <c r="I1" s="68"/>
      <c r="J1" s="68"/>
      <c r="K1" s="68"/>
      <c r="L1" s="68"/>
      <c r="M1" s="68"/>
      <c r="N1" s="68"/>
      <c r="O1" s="68"/>
      <c r="P1" s="68"/>
      <c r="Q1" s="68"/>
      <c r="R1" s="68"/>
      <c r="S1" s="68"/>
      <c r="T1" s="68"/>
      <c r="U1" s="68"/>
      <c r="V1" s="68"/>
      <c r="W1" s="68"/>
    </row>
    <row r="2" spans="1:46" ht="12.75" customHeight="1" thickBot="1" x14ac:dyDescent="0.25"/>
    <row r="3" spans="1:46" s="70" customFormat="1" ht="12.75" customHeight="1" thickBot="1" x14ac:dyDescent="0.25">
      <c r="B3" s="202" t="s">
        <v>6</v>
      </c>
      <c r="C3" s="69"/>
      <c r="D3" s="202" t="s">
        <v>5</v>
      </c>
      <c r="E3" s="69"/>
      <c r="F3" s="202" t="s">
        <v>4</v>
      </c>
      <c r="H3" s="355" t="s">
        <v>3</v>
      </c>
      <c r="I3" s="356"/>
      <c r="J3" s="356"/>
      <c r="K3" s="356"/>
      <c r="L3" s="356"/>
      <c r="M3" s="356"/>
      <c r="N3" s="356"/>
      <c r="O3" s="356"/>
      <c r="P3" s="357"/>
      <c r="R3" s="355" t="s">
        <v>2</v>
      </c>
      <c r="S3" s="356"/>
      <c r="T3" s="356"/>
      <c r="U3" s="356"/>
      <c r="V3" s="356"/>
      <c r="W3" s="356"/>
      <c r="X3" s="356"/>
      <c r="Y3" s="356"/>
      <c r="Z3" s="357"/>
      <c r="AB3" s="355" t="s">
        <v>140</v>
      </c>
      <c r="AC3" s="356"/>
      <c r="AD3" s="356"/>
      <c r="AE3" s="356"/>
      <c r="AF3" s="356"/>
      <c r="AG3" s="356"/>
      <c r="AH3" s="356"/>
      <c r="AI3" s="356"/>
      <c r="AJ3" s="357"/>
      <c r="AL3" s="351" t="s">
        <v>210</v>
      </c>
      <c r="AM3" s="352"/>
      <c r="AN3" s="352"/>
      <c r="AO3" s="352"/>
      <c r="AP3" s="352"/>
      <c r="AQ3" s="352"/>
      <c r="AR3" s="352"/>
      <c r="AS3" s="352"/>
      <c r="AT3" s="353"/>
    </row>
    <row r="4" spans="1:46" s="70" customFormat="1" ht="12.75" customHeight="1" thickBot="1" x14ac:dyDescent="0.25">
      <c r="AL4" s="249"/>
      <c r="AM4" s="249"/>
      <c r="AN4" s="249"/>
      <c r="AO4" s="249"/>
      <c r="AP4" s="249"/>
    </row>
    <row r="5" spans="1:46" s="70" customFormat="1" ht="12.75" customHeight="1" x14ac:dyDescent="0.2">
      <c r="A5" s="67" t="s">
        <v>199</v>
      </c>
      <c r="B5" s="73" t="s">
        <v>1</v>
      </c>
      <c r="D5" s="73" t="s">
        <v>1</v>
      </c>
      <c r="F5" s="73" t="s">
        <v>1</v>
      </c>
      <c r="H5" s="358" t="s">
        <v>0</v>
      </c>
      <c r="I5" s="358"/>
      <c r="J5" s="358"/>
      <c r="K5" s="358"/>
      <c r="L5" s="358"/>
      <c r="M5" s="358"/>
      <c r="N5" s="358"/>
      <c r="P5" s="73" t="s">
        <v>1</v>
      </c>
      <c r="R5" s="358" t="s">
        <v>41</v>
      </c>
      <c r="S5" s="358"/>
      <c r="T5" s="358"/>
      <c r="U5" s="358"/>
      <c r="V5" s="358"/>
      <c r="W5" s="358"/>
      <c r="X5" s="358"/>
      <c r="Z5" s="73" t="s">
        <v>1</v>
      </c>
      <c r="AB5" s="358" t="s">
        <v>0</v>
      </c>
      <c r="AC5" s="358"/>
      <c r="AD5" s="358"/>
      <c r="AE5" s="358"/>
      <c r="AF5" s="358"/>
      <c r="AG5" s="358"/>
      <c r="AH5" s="358"/>
      <c r="AJ5" s="73" t="s">
        <v>1</v>
      </c>
      <c r="AL5" s="350" t="s">
        <v>0</v>
      </c>
      <c r="AM5" s="350"/>
      <c r="AN5" s="350"/>
      <c r="AO5" s="350"/>
      <c r="AP5" s="350"/>
      <c r="AQ5" s="350"/>
      <c r="AR5" s="350"/>
      <c r="AT5" s="73" t="s">
        <v>1</v>
      </c>
    </row>
    <row r="6" spans="1:46" s="76" customFormat="1" ht="12.75" customHeight="1" x14ac:dyDescent="0.2">
      <c r="A6" s="74"/>
      <c r="B6" s="77">
        <v>40816</v>
      </c>
      <c r="D6" s="77">
        <v>41182</v>
      </c>
      <c r="F6" s="77">
        <v>41547</v>
      </c>
      <c r="H6" s="75">
        <v>41636</v>
      </c>
      <c r="J6" s="75">
        <v>41727</v>
      </c>
      <c r="L6" s="75">
        <v>41818</v>
      </c>
      <c r="N6" s="75">
        <v>41912</v>
      </c>
      <c r="P6" s="77">
        <v>41912</v>
      </c>
      <c r="R6" s="75">
        <v>42007</v>
      </c>
      <c r="S6" s="203"/>
      <c r="T6" s="75">
        <v>42098</v>
      </c>
      <c r="V6" s="75">
        <v>42189</v>
      </c>
      <c r="W6" s="75"/>
      <c r="X6" s="75">
        <v>42277</v>
      </c>
      <c r="Z6" s="77">
        <v>42277</v>
      </c>
      <c r="AB6" s="75">
        <v>42371</v>
      </c>
      <c r="AC6" s="203"/>
      <c r="AD6" s="75">
        <v>42462</v>
      </c>
      <c r="AF6" s="75">
        <v>42553</v>
      </c>
      <c r="AH6" s="75">
        <v>42643</v>
      </c>
      <c r="AJ6" s="77">
        <v>42643</v>
      </c>
      <c r="AL6" s="275">
        <v>42735</v>
      </c>
      <c r="AM6" s="274"/>
      <c r="AN6" s="275">
        <v>42826</v>
      </c>
      <c r="AO6" s="274"/>
      <c r="AP6" s="275">
        <v>42917</v>
      </c>
      <c r="AR6" s="275">
        <v>43008</v>
      </c>
      <c r="AT6" s="77">
        <v>43008</v>
      </c>
    </row>
    <row r="7" spans="1:46" s="206" customFormat="1" ht="12.75" customHeight="1" x14ac:dyDescent="0.2">
      <c r="A7" s="204" t="s">
        <v>7</v>
      </c>
      <c r="B7" s="82"/>
      <c r="C7" s="124"/>
      <c r="D7" s="82"/>
      <c r="E7" s="124"/>
      <c r="F7" s="82"/>
      <c r="G7" s="124"/>
      <c r="H7" s="80"/>
      <c r="I7" s="124"/>
      <c r="J7" s="80"/>
      <c r="K7" s="124"/>
      <c r="L7" s="124"/>
      <c r="M7" s="124"/>
      <c r="N7" s="124"/>
      <c r="O7" s="124"/>
      <c r="P7" s="82"/>
      <c r="Q7" s="124"/>
      <c r="R7" s="80"/>
      <c r="S7" s="205"/>
      <c r="T7" s="124"/>
      <c r="U7" s="124"/>
      <c r="V7" s="124"/>
      <c r="W7" s="124"/>
      <c r="X7" s="124"/>
      <c r="Y7" s="124"/>
      <c r="Z7" s="82"/>
      <c r="AB7" s="80"/>
      <c r="AC7" s="80"/>
      <c r="AD7" s="80"/>
      <c r="AH7" s="124"/>
      <c r="AJ7" s="82"/>
      <c r="AT7" s="82"/>
    </row>
    <row r="8" spans="1:46" ht="12.75" customHeight="1" x14ac:dyDescent="0.2">
      <c r="A8" s="98" t="s">
        <v>111</v>
      </c>
      <c r="B8" s="99"/>
      <c r="C8" s="70"/>
      <c r="D8" s="99"/>
      <c r="E8" s="70"/>
      <c r="F8" s="99"/>
      <c r="G8" s="70"/>
      <c r="H8" s="207"/>
      <c r="I8" s="70"/>
      <c r="J8" s="70"/>
      <c r="K8" s="70"/>
      <c r="L8" s="70"/>
      <c r="M8" s="70"/>
      <c r="N8" s="70"/>
      <c r="O8" s="70"/>
      <c r="P8" s="99"/>
      <c r="Q8" s="70"/>
      <c r="R8" s="70"/>
      <c r="S8" s="72"/>
      <c r="T8" s="70"/>
      <c r="U8" s="70"/>
      <c r="V8" s="70"/>
      <c r="W8" s="70"/>
      <c r="X8" s="70"/>
      <c r="Y8" s="70"/>
      <c r="Z8" s="99"/>
      <c r="AB8" s="70"/>
      <c r="AC8" s="70"/>
      <c r="AD8" s="70"/>
      <c r="AH8" s="70"/>
      <c r="AJ8" s="99"/>
      <c r="AT8" s="99"/>
    </row>
    <row r="9" spans="1:46" ht="12.75" customHeight="1" x14ac:dyDescent="0.2">
      <c r="A9" s="87" t="s">
        <v>61</v>
      </c>
      <c r="B9" s="208">
        <v>85.424000000000007</v>
      </c>
      <c r="C9" s="70"/>
      <c r="D9" s="208">
        <v>-35.397999999999996</v>
      </c>
      <c r="E9" s="70"/>
      <c r="F9" s="208">
        <v>143.76900000000001</v>
      </c>
      <c r="G9" s="125"/>
      <c r="H9" s="6">
        <v>39.656999999999996</v>
      </c>
      <c r="I9" s="70"/>
      <c r="J9" s="6">
        <v>43.756</v>
      </c>
      <c r="K9" s="70"/>
      <c r="L9" s="6">
        <v>38.026000000000003</v>
      </c>
      <c r="M9" s="70"/>
      <c r="N9" s="6">
        <v>38.755000000000003</v>
      </c>
      <c r="O9" s="70"/>
      <c r="P9" s="208">
        <v>160.19399999999999</v>
      </c>
      <c r="Q9" s="125"/>
      <c r="R9" s="6">
        <v>30.283999999999999</v>
      </c>
      <c r="S9" s="70"/>
      <c r="T9" s="6">
        <v>5.3920000000000003</v>
      </c>
      <c r="U9" s="70"/>
      <c r="V9" s="6">
        <v>17.434999999999999</v>
      </c>
      <c r="W9" s="70"/>
      <c r="X9" s="6">
        <v>-5.5529999999999831</v>
      </c>
      <c r="Y9" s="209"/>
      <c r="Z9" s="208">
        <v>47.557000000000023</v>
      </c>
      <c r="AB9" s="6">
        <v>-23.891999999999999</v>
      </c>
      <c r="AC9" s="21"/>
      <c r="AD9" s="6">
        <v>-5.173</v>
      </c>
      <c r="AF9" s="6">
        <v>3.073</v>
      </c>
      <c r="AH9" s="6">
        <v>-28.472999999999992</v>
      </c>
      <c r="AJ9" s="208">
        <v>-54.465000000000124</v>
      </c>
      <c r="AL9" s="6">
        <f>+'GAAP &amp; NonGAAP Income Statement'!AL34</f>
        <v>-9.1409999999999929</v>
      </c>
      <c r="AN9" s="6">
        <f>+'GAAP &amp; NonGAAP Income Statement'!AN34</f>
        <v>-1.1039999999999388</v>
      </c>
      <c r="AP9" s="6">
        <f>+'GAAP &amp; NonGAAP Income Statement'!AP34</f>
        <v>-0.95100000000000007</v>
      </c>
      <c r="AR9" s="6">
        <f>+'GAAP &amp; NonGAAP Income Statement'!AR34</f>
        <v>17.43499999999996</v>
      </c>
      <c r="AT9" s="208">
        <f>AL9+AN9+AP9+AR9</f>
        <v>6.2390000000000274</v>
      </c>
    </row>
    <row r="10" spans="1:46" s="211" customFormat="1" ht="12.75" customHeight="1" x14ac:dyDescent="0.2">
      <c r="A10" s="87" t="s">
        <v>112</v>
      </c>
      <c r="B10" s="210">
        <v>45.402000000000001</v>
      </c>
      <c r="C10" s="70"/>
      <c r="D10" s="210">
        <v>51.305</v>
      </c>
      <c r="E10" s="70"/>
      <c r="F10" s="210">
        <v>48.787000000000006</v>
      </c>
      <c r="G10" s="125"/>
      <c r="H10" s="20">
        <v>12.763999999999999</v>
      </c>
      <c r="I10" s="70"/>
      <c r="J10" s="20">
        <v>12.566000000000001</v>
      </c>
      <c r="K10" s="70"/>
      <c r="L10" s="20">
        <v>12.532</v>
      </c>
      <c r="M10" s="70"/>
      <c r="N10" s="20">
        <v>13.026999999999999</v>
      </c>
      <c r="O10" s="70"/>
      <c r="P10" s="210">
        <v>50.888999999999996</v>
      </c>
      <c r="Q10" s="125"/>
      <c r="R10" s="20">
        <v>11.242000000000001</v>
      </c>
      <c r="S10" s="70"/>
      <c r="T10" s="20">
        <v>12.821999999999999</v>
      </c>
      <c r="U10" s="70"/>
      <c r="V10" s="20">
        <v>14.071</v>
      </c>
      <c r="W10" s="70"/>
      <c r="X10" s="20">
        <v>12.047000000000001</v>
      </c>
      <c r="Y10" s="209"/>
      <c r="Z10" s="210">
        <v>50.182000000000002</v>
      </c>
      <c r="AB10" s="20">
        <v>23.189</v>
      </c>
      <c r="AC10" s="18"/>
      <c r="AD10" s="20">
        <v>14.836</v>
      </c>
      <c r="AF10" s="20">
        <v>13.795999999999999</v>
      </c>
      <c r="AH10" s="20">
        <v>14.175000000000001</v>
      </c>
      <c r="AJ10" s="210">
        <v>65.995999999999995</v>
      </c>
      <c r="AL10" s="20">
        <v>17.988</v>
      </c>
      <c r="AN10" s="20">
        <v>21.577000000000002</v>
      </c>
      <c r="AP10" s="20">
        <v>16.574000000000002</v>
      </c>
      <c r="AR10" s="20">
        <v>20.568999999999999</v>
      </c>
      <c r="AT10" s="210">
        <f t="shared" ref="AT10:AT18" si="0">AL10+AN10+AP10+AR10</f>
        <v>76.707999999999998</v>
      </c>
    </row>
    <row r="11" spans="1:46" ht="12.75" customHeight="1" x14ac:dyDescent="0.2">
      <c r="A11" s="87" t="s">
        <v>113</v>
      </c>
      <c r="B11" s="210">
        <v>62.393999999999998</v>
      </c>
      <c r="C11" s="70"/>
      <c r="D11" s="210">
        <v>66.471000000000004</v>
      </c>
      <c r="E11" s="70"/>
      <c r="F11" s="210">
        <v>76.551000000000002</v>
      </c>
      <c r="G11" s="125"/>
      <c r="H11" s="20">
        <v>19.100000000000001</v>
      </c>
      <c r="I11" s="70"/>
      <c r="J11" s="20">
        <v>19.172999999999998</v>
      </c>
      <c r="K11" s="70"/>
      <c r="L11" s="20">
        <v>19.026</v>
      </c>
      <c r="M11" s="70"/>
      <c r="N11" s="20">
        <v>20.007999999999999</v>
      </c>
      <c r="O11" s="70"/>
      <c r="P11" s="210">
        <v>77.306999999999988</v>
      </c>
      <c r="Q11" s="125"/>
      <c r="R11" s="20">
        <v>21.236999999999998</v>
      </c>
      <c r="S11" s="70"/>
      <c r="T11" s="20">
        <v>20.968</v>
      </c>
      <c r="U11" s="70"/>
      <c r="V11" s="20">
        <v>21.25</v>
      </c>
      <c r="W11" s="70"/>
      <c r="X11" s="20">
        <v>20.978000000000002</v>
      </c>
      <c r="Y11" s="209"/>
      <c r="Z11" s="210">
        <v>84.432999999999993</v>
      </c>
      <c r="AB11" s="20">
        <v>20.613</v>
      </c>
      <c r="AC11" s="18"/>
      <c r="AD11" s="20">
        <v>22.291</v>
      </c>
      <c r="AF11" s="20">
        <v>21.817</v>
      </c>
      <c r="AH11" s="20">
        <v>21.832999999999998</v>
      </c>
      <c r="AJ11" s="210">
        <v>86.554000000000002</v>
      </c>
      <c r="AL11" s="20">
        <v>21.454000000000001</v>
      </c>
      <c r="AN11" s="20">
        <v>21.228999999999999</v>
      </c>
      <c r="AP11" s="20">
        <v>21.504000000000001</v>
      </c>
      <c r="AR11" s="20">
        <v>22.555</v>
      </c>
      <c r="AT11" s="210">
        <f t="shared" si="0"/>
        <v>86.74199999999999</v>
      </c>
    </row>
    <row r="12" spans="1:46" s="212" customFormat="1" ht="12.75" customHeight="1" x14ac:dyDescent="0.2">
      <c r="A12" s="87" t="s">
        <v>114</v>
      </c>
      <c r="B12" s="210">
        <v>-32.334000000000003</v>
      </c>
      <c r="C12" s="70"/>
      <c r="D12" s="210">
        <v>32.309000000000005</v>
      </c>
      <c r="E12" s="70"/>
      <c r="F12" s="210">
        <v>17.312000000000001</v>
      </c>
      <c r="G12" s="125"/>
      <c r="H12" s="20">
        <v>19.273</v>
      </c>
      <c r="I12" s="70"/>
      <c r="J12" s="20">
        <v>-2.536</v>
      </c>
      <c r="K12" s="70"/>
      <c r="L12" s="20">
        <v>-2.1120000000000001</v>
      </c>
      <c r="M12" s="70"/>
      <c r="N12" s="20">
        <v>-7.0709999999999997</v>
      </c>
      <c r="O12" s="70"/>
      <c r="P12" s="210">
        <v>7.5539999999999985</v>
      </c>
      <c r="Q12" s="125"/>
      <c r="R12" s="20">
        <v>25.8</v>
      </c>
      <c r="S12" s="70"/>
      <c r="T12" s="20">
        <v>-3.089</v>
      </c>
      <c r="U12" s="70"/>
      <c r="V12" s="20">
        <v>22.195</v>
      </c>
      <c r="W12" s="70"/>
      <c r="X12" s="20">
        <v>-15.183</v>
      </c>
      <c r="Y12" s="209"/>
      <c r="Z12" s="210">
        <v>29.723000000000006</v>
      </c>
      <c r="AB12" s="20">
        <v>35.219000000000001</v>
      </c>
      <c r="AC12" s="18"/>
      <c r="AD12" s="20">
        <v>28.398</v>
      </c>
      <c r="AF12" s="20">
        <v>-5.1180000000000003</v>
      </c>
      <c r="AH12" s="20">
        <v>-5.8819999999999997</v>
      </c>
      <c r="AJ12" s="210">
        <v>52.617000000000004</v>
      </c>
      <c r="AL12" s="20">
        <v>21.184000000000001</v>
      </c>
      <c r="AN12" s="20">
        <v>-5.8109999999999999</v>
      </c>
      <c r="AP12" s="20">
        <v>19.54</v>
      </c>
      <c r="AR12" s="20">
        <v>-22.081</v>
      </c>
      <c r="AT12" s="210">
        <f t="shared" si="0"/>
        <v>12.831999999999997</v>
      </c>
    </row>
    <row r="13" spans="1:46" s="212" customFormat="1" ht="12.75" customHeight="1" x14ac:dyDescent="0.2">
      <c r="A13" s="87" t="s">
        <v>115</v>
      </c>
      <c r="B13" s="210">
        <v>-3.8459999999999992</v>
      </c>
      <c r="C13" s="70"/>
      <c r="D13" s="210">
        <v>-7.5730000000000022</v>
      </c>
      <c r="E13" s="70"/>
      <c r="F13" s="210">
        <v>6.208000000000002</v>
      </c>
      <c r="G13" s="125"/>
      <c r="H13" s="20">
        <v>-42.862000000000002</v>
      </c>
      <c r="I13" s="213"/>
      <c r="J13" s="20">
        <v>5.2309999999999999</v>
      </c>
      <c r="K13" s="213"/>
      <c r="L13" s="20">
        <v>9.423</v>
      </c>
      <c r="M13" s="213"/>
      <c r="N13" s="20">
        <v>36.746000000000002</v>
      </c>
      <c r="O13" s="20"/>
      <c r="P13" s="210">
        <v>8.5380000000000038</v>
      </c>
      <c r="Q13" s="125"/>
      <c r="R13" s="20">
        <v>-50.917999999999999</v>
      </c>
      <c r="S13" s="213"/>
      <c r="T13" s="20">
        <v>33.72</v>
      </c>
      <c r="U13" s="213"/>
      <c r="V13" s="20">
        <v>7.1689999999999996</v>
      </c>
      <c r="W13" s="213"/>
      <c r="X13" s="20">
        <v>-15.787000000000003</v>
      </c>
      <c r="Y13" s="63"/>
      <c r="Z13" s="210">
        <v>-25.816000000000003</v>
      </c>
      <c r="AB13" s="20">
        <v>10.375</v>
      </c>
      <c r="AC13" s="18"/>
      <c r="AD13" s="20">
        <v>-28.067</v>
      </c>
      <c r="AF13" s="20">
        <v>7.8310000000000004</v>
      </c>
      <c r="AH13" s="20">
        <v>56.62</v>
      </c>
      <c r="AJ13" s="210">
        <v>46.759</v>
      </c>
      <c r="AL13" s="20">
        <v>-53.607999999999997</v>
      </c>
      <c r="AN13" s="20">
        <v>13.022</v>
      </c>
      <c r="AP13" s="20">
        <v>-7.3380000000000001</v>
      </c>
      <c r="AQ13" s="324"/>
      <c r="AR13" s="20">
        <v>33.393000000000001</v>
      </c>
      <c r="AT13" s="210">
        <f t="shared" si="0"/>
        <v>-14.530999999999999</v>
      </c>
    </row>
    <row r="14" spans="1:46" s="211" customFormat="1" ht="12.75" customHeight="1" x14ac:dyDescent="0.2">
      <c r="A14" s="87" t="s">
        <v>29</v>
      </c>
      <c r="B14" s="210">
        <v>8.1950000000000038</v>
      </c>
      <c r="C14" s="70"/>
      <c r="D14" s="210">
        <v>14.361999999999995</v>
      </c>
      <c r="E14" s="70"/>
      <c r="F14" s="210">
        <v>6.727000000000011</v>
      </c>
      <c r="G14" s="125"/>
      <c r="H14" s="20">
        <v>-10.827</v>
      </c>
      <c r="I14" s="70"/>
      <c r="J14" s="20">
        <v>40.51</v>
      </c>
      <c r="K14" s="70"/>
      <c r="L14" s="20">
        <v>25.655999999999999</v>
      </c>
      <c r="M14" s="70"/>
      <c r="N14" s="20">
        <v>-30.341000000000001</v>
      </c>
      <c r="O14" s="70"/>
      <c r="P14" s="210">
        <v>24.997999999999998</v>
      </c>
      <c r="Q14" s="125"/>
      <c r="R14" s="20">
        <v>-8.7759999999999998</v>
      </c>
      <c r="S14" s="70"/>
      <c r="T14" s="20">
        <v>40.975999999999999</v>
      </c>
      <c r="U14" s="70"/>
      <c r="V14" s="20">
        <v>19.193000000000001</v>
      </c>
      <c r="W14" s="70"/>
      <c r="X14" s="20">
        <v>-42.540999999999997</v>
      </c>
      <c r="Y14" s="209"/>
      <c r="Z14" s="210">
        <v>8.8520000000000039</v>
      </c>
      <c r="AB14" s="20">
        <v>1.262</v>
      </c>
      <c r="AC14" s="18"/>
      <c r="AD14" s="20">
        <v>22.757000000000001</v>
      </c>
      <c r="AF14" s="20">
        <v>20.573</v>
      </c>
      <c r="AH14" s="20">
        <v>-28.36</v>
      </c>
      <c r="AJ14" s="210">
        <v>16.231999999999999</v>
      </c>
      <c r="AL14" s="20">
        <v>-11.726000000000001</v>
      </c>
      <c r="AN14" s="20">
        <v>39.183</v>
      </c>
      <c r="AP14" s="20">
        <v>18.527999999999999</v>
      </c>
      <c r="AQ14" s="324"/>
      <c r="AR14" s="20">
        <v>-40.177</v>
      </c>
      <c r="AT14" s="210">
        <f t="shared" si="0"/>
        <v>5.8079999999999998</v>
      </c>
    </row>
    <row r="15" spans="1:46" s="211" customFormat="1" ht="12.75" customHeight="1" x14ac:dyDescent="0.2">
      <c r="A15" s="87" t="s">
        <v>116</v>
      </c>
      <c r="B15" s="210">
        <v>0</v>
      </c>
      <c r="C15" s="70"/>
      <c r="D15" s="210">
        <v>0</v>
      </c>
      <c r="E15" s="70"/>
      <c r="F15" s="210">
        <v>0</v>
      </c>
      <c r="G15" s="125"/>
      <c r="H15" s="20">
        <v>0</v>
      </c>
      <c r="I15" s="70"/>
      <c r="J15" s="20">
        <v>0</v>
      </c>
      <c r="K15" s="70"/>
      <c r="L15" s="20">
        <v>0</v>
      </c>
      <c r="M15" s="70"/>
      <c r="N15" s="20">
        <v>0</v>
      </c>
      <c r="O15" s="70"/>
      <c r="P15" s="210">
        <v>0</v>
      </c>
      <c r="Q15" s="125"/>
      <c r="R15" s="20">
        <v>0</v>
      </c>
      <c r="S15" s="70"/>
      <c r="T15" s="20">
        <v>0</v>
      </c>
      <c r="U15" s="70"/>
      <c r="V15" s="20">
        <v>0</v>
      </c>
      <c r="W15" s="70"/>
      <c r="X15" s="20">
        <v>66.331999999999994</v>
      </c>
      <c r="Y15" s="209"/>
      <c r="Z15" s="210">
        <v>66.331999999999994</v>
      </c>
      <c r="AB15" s="20">
        <v>0</v>
      </c>
      <c r="AC15" s="18"/>
      <c r="AD15" s="20">
        <v>0</v>
      </c>
      <c r="AF15" s="20">
        <v>0</v>
      </c>
      <c r="AH15" s="20">
        <v>0</v>
      </c>
      <c r="AJ15" s="210">
        <v>0</v>
      </c>
      <c r="AL15" s="20">
        <v>0</v>
      </c>
      <c r="AN15" s="20">
        <v>0</v>
      </c>
      <c r="AP15" s="20">
        <v>0</v>
      </c>
      <c r="AQ15" s="324"/>
      <c r="AR15" s="20">
        <v>0</v>
      </c>
      <c r="AT15" s="210">
        <f t="shared" si="0"/>
        <v>0</v>
      </c>
    </row>
    <row r="16" spans="1:46" s="211" customFormat="1" ht="12.75" customHeight="1" x14ac:dyDescent="0.2">
      <c r="A16" s="87" t="s">
        <v>117</v>
      </c>
      <c r="B16" s="210">
        <v>-16.132000000000001</v>
      </c>
      <c r="C16" s="70"/>
      <c r="D16" s="210">
        <v>100.76100000000001</v>
      </c>
      <c r="E16" s="70"/>
      <c r="F16" s="210">
        <v>-54.925000000000004</v>
      </c>
      <c r="G16" s="125"/>
      <c r="H16" s="20">
        <v>7.3929999999999998</v>
      </c>
      <c r="I16" s="70"/>
      <c r="J16" s="20">
        <v>-1.514</v>
      </c>
      <c r="K16" s="70"/>
      <c r="L16" s="20">
        <v>8.6660000000000004</v>
      </c>
      <c r="M16" s="70"/>
      <c r="N16" s="20">
        <v>-15.356999999999999</v>
      </c>
      <c r="O16" s="70"/>
      <c r="P16" s="210">
        <v>-0.81199999999999939</v>
      </c>
      <c r="Q16" s="125"/>
      <c r="R16" s="20">
        <v>-2.9529999999999998</v>
      </c>
      <c r="S16" s="70"/>
      <c r="T16" s="20">
        <v>-13.612</v>
      </c>
      <c r="U16" s="70"/>
      <c r="V16" s="20">
        <v>-9.0429999999999993</v>
      </c>
      <c r="W16" s="70"/>
      <c r="X16" s="20">
        <v>-27.289000000000001</v>
      </c>
      <c r="Y16" s="209"/>
      <c r="Z16" s="210">
        <v>-52.897000000000006</v>
      </c>
      <c r="AB16" s="20">
        <v>-3.355</v>
      </c>
      <c r="AC16" s="18"/>
      <c r="AD16" s="20">
        <v>-5.4710000000000001</v>
      </c>
      <c r="AF16" s="20">
        <v>-8.6440000000000001</v>
      </c>
      <c r="AH16" s="20">
        <v>-19.963000000000001</v>
      </c>
      <c r="AJ16" s="210">
        <v>-37.433</v>
      </c>
      <c r="AL16" s="20">
        <v>-6.0960000000000001</v>
      </c>
      <c r="AN16" s="20">
        <v>-8.5839999999999996</v>
      </c>
      <c r="AP16" s="20">
        <v>-3.1520000000000001</v>
      </c>
      <c r="AQ16" s="324"/>
      <c r="AR16" s="20">
        <v>-11.255000000000001</v>
      </c>
      <c r="AT16" s="210">
        <f t="shared" si="0"/>
        <v>-29.087000000000003</v>
      </c>
    </row>
    <row r="17" spans="1:46" s="211" customFormat="1" ht="12.75" customHeight="1" x14ac:dyDescent="0.2">
      <c r="A17" s="87" t="s">
        <v>118</v>
      </c>
      <c r="B17" s="210">
        <v>-5.3979999999999997</v>
      </c>
      <c r="C17" s="70"/>
      <c r="D17" s="210">
        <v>-1.3239999999999998</v>
      </c>
      <c r="E17" s="70"/>
      <c r="F17" s="210">
        <v>-0.33400000000000002</v>
      </c>
      <c r="G17" s="125"/>
      <c r="H17" s="20">
        <v>-6.8019999999999996</v>
      </c>
      <c r="I17" s="70"/>
      <c r="J17" s="20">
        <v>-1.29</v>
      </c>
      <c r="K17" s="70"/>
      <c r="L17" s="20">
        <v>-1.484</v>
      </c>
      <c r="M17" s="70"/>
      <c r="N17" s="20">
        <v>-0.85199999999999998</v>
      </c>
      <c r="O17" s="70"/>
      <c r="P17" s="210">
        <v>-10.427999999999999</v>
      </c>
      <c r="Q17" s="125"/>
      <c r="R17" s="20">
        <v>-0.16300000000000001</v>
      </c>
      <c r="S17" s="70"/>
      <c r="T17" s="20">
        <v>0</v>
      </c>
      <c r="U17" s="70"/>
      <c r="V17" s="20">
        <v>0.23400000000000001</v>
      </c>
      <c r="W17" s="70"/>
      <c r="X17" s="20">
        <v>-9.5000000000000001E-2</v>
      </c>
      <c r="Y17" s="209"/>
      <c r="Z17" s="210">
        <v>-2.3999999999999994E-2</v>
      </c>
      <c r="AB17" s="20">
        <v>-5.6000000000000001E-2</v>
      </c>
      <c r="AC17" s="18"/>
      <c r="AD17" s="20">
        <v>0</v>
      </c>
      <c r="AF17" s="20">
        <v>-3.7999999999999999E-2</v>
      </c>
      <c r="AH17" s="20">
        <v>1E-3</v>
      </c>
      <c r="AJ17" s="210">
        <v>-9.2999999999999999E-2</v>
      </c>
      <c r="AL17" s="20">
        <v>-0.10199999999999999</v>
      </c>
      <c r="AN17" s="20">
        <v>-3.6999999999999998E-2</v>
      </c>
      <c r="AP17" s="20">
        <v>-0.25800000000000001</v>
      </c>
      <c r="AR17" s="20">
        <v>-0.247</v>
      </c>
      <c r="AT17" s="210">
        <f t="shared" si="0"/>
        <v>-0.64400000000000002</v>
      </c>
    </row>
    <row r="18" spans="1:46" s="211" customFormat="1" ht="12.75" customHeight="1" x14ac:dyDescent="0.2">
      <c r="A18" s="87" t="s">
        <v>9</v>
      </c>
      <c r="B18" s="19">
        <v>-65.007000000000005</v>
      </c>
      <c r="C18" s="70"/>
      <c r="D18" s="19">
        <v>-2.9380000000000006</v>
      </c>
      <c r="E18" s="70"/>
      <c r="F18" s="19">
        <v>-19.411999999999999</v>
      </c>
      <c r="G18" s="125"/>
      <c r="H18" s="20">
        <v>-1.4540000000000002</v>
      </c>
      <c r="I18" s="70"/>
      <c r="J18" s="20">
        <v>-5.1740000000000004</v>
      </c>
      <c r="K18" s="70"/>
      <c r="L18" s="20">
        <v>-3.31</v>
      </c>
      <c r="M18" s="70"/>
      <c r="N18" s="20">
        <v>-3.75</v>
      </c>
      <c r="O18" s="70"/>
      <c r="P18" s="19">
        <v>-13.688000000000001</v>
      </c>
      <c r="Q18" s="125"/>
      <c r="R18" s="20">
        <v>-12.121</v>
      </c>
      <c r="S18" s="70"/>
      <c r="T18" s="20">
        <v>-5.1849999999999996</v>
      </c>
      <c r="U18" s="70"/>
      <c r="V18" s="20">
        <v>-5.665</v>
      </c>
      <c r="W18" s="70"/>
      <c r="X18" s="20">
        <v>-5.4690000000000003</v>
      </c>
      <c r="Y18" s="209"/>
      <c r="Z18" s="19">
        <v>-28.439</v>
      </c>
      <c r="AB18" s="20">
        <v>-2.101</v>
      </c>
      <c r="AC18" s="18"/>
      <c r="AD18" s="20">
        <v>-0.68600000000000005</v>
      </c>
      <c r="AF18" s="20">
        <v>6.1669999999999998</v>
      </c>
      <c r="AH18" s="20">
        <v>3.621</v>
      </c>
      <c r="AJ18" s="19">
        <v>7.0009999999999994</v>
      </c>
      <c r="AL18" s="20">
        <v>-27.931000000000001</v>
      </c>
      <c r="AN18" s="20">
        <v>-3.0859999999999999</v>
      </c>
      <c r="AP18" s="20">
        <v>9.2080000000000002</v>
      </c>
      <c r="AR18" s="20">
        <v>12.332000000000001</v>
      </c>
      <c r="AT18" s="19">
        <f t="shared" si="0"/>
        <v>-9.4769999999999968</v>
      </c>
    </row>
    <row r="19" spans="1:46" ht="12.75" customHeight="1" x14ac:dyDescent="0.2">
      <c r="A19" s="214" t="s">
        <v>119</v>
      </c>
      <c r="B19" s="311">
        <v>78.698000000000008</v>
      </c>
      <c r="C19" s="6"/>
      <c r="D19" s="311">
        <v>217.97500000000002</v>
      </c>
      <c r="E19" s="6"/>
      <c r="F19" s="311">
        <v>224.68300000000008</v>
      </c>
      <c r="G19" s="6"/>
      <c r="H19" s="312">
        <v>36.241999999999983</v>
      </c>
      <c r="I19" s="6"/>
      <c r="J19" s="312">
        <v>110.72199999999998</v>
      </c>
      <c r="K19" s="6"/>
      <c r="L19" s="312">
        <v>106.42300000000002</v>
      </c>
      <c r="M19" s="6"/>
      <c r="N19" s="312">
        <v>51.164999999999999</v>
      </c>
      <c r="O19" s="6"/>
      <c r="P19" s="311">
        <v>304.55199999999996</v>
      </c>
      <c r="Q19" s="6"/>
      <c r="R19" s="312">
        <v>13.631999999999989</v>
      </c>
      <c r="S19" s="6"/>
      <c r="T19" s="312">
        <v>91.992000000000004</v>
      </c>
      <c r="U19" s="6"/>
      <c r="V19" s="312">
        <v>86.83899999999997</v>
      </c>
      <c r="W19" s="6"/>
      <c r="X19" s="312">
        <v>-12.559999999999988</v>
      </c>
      <c r="Y19" s="6"/>
      <c r="Z19" s="311">
        <v>179.90300000000005</v>
      </c>
      <c r="AA19" s="136"/>
      <c r="AB19" s="312">
        <v>61.254000000000012</v>
      </c>
      <c r="AC19" s="21"/>
      <c r="AD19" s="312">
        <v>48.884999999999998</v>
      </c>
      <c r="AE19" s="136"/>
      <c r="AF19" s="312">
        <f>SUM(AF9:AF18)</f>
        <v>59.457000000000008</v>
      </c>
      <c r="AG19" s="136"/>
      <c r="AH19" s="312">
        <v>13.572000000000003</v>
      </c>
      <c r="AI19" s="136"/>
      <c r="AJ19" s="311">
        <v>183.16799999999992</v>
      </c>
      <c r="AK19" s="136"/>
      <c r="AL19" s="312">
        <f>SUM(AL9:AL18)</f>
        <v>-47.977999999999987</v>
      </c>
      <c r="AN19" s="312">
        <f>SUM(AN9:AN18)</f>
        <v>76.389000000000053</v>
      </c>
      <c r="AP19" s="312">
        <f>SUM(AP9:AP18)</f>
        <v>73.655000000000001</v>
      </c>
      <c r="AR19" s="312">
        <f>SUM(AR9:AR18)</f>
        <v>32.523999999999965</v>
      </c>
      <c r="AT19" s="311">
        <f>SUM(AT9:AT18)</f>
        <v>134.59</v>
      </c>
    </row>
    <row r="20" spans="1:46" ht="12.75" customHeight="1" x14ac:dyDescent="0.35">
      <c r="A20" s="98"/>
      <c r="B20" s="210"/>
      <c r="C20" s="70"/>
      <c r="D20" s="99"/>
      <c r="E20" s="70"/>
      <c r="F20" s="99"/>
      <c r="G20" s="125"/>
      <c r="H20" s="126"/>
      <c r="I20" s="70"/>
      <c r="J20" s="126"/>
      <c r="K20" s="70"/>
      <c r="L20" s="126"/>
      <c r="M20" s="70"/>
      <c r="N20" s="126"/>
      <c r="O20" s="70"/>
      <c r="P20" s="99"/>
      <c r="Q20" s="125"/>
      <c r="R20" s="126"/>
      <c r="S20" s="70"/>
      <c r="T20" s="126"/>
      <c r="U20" s="70"/>
      <c r="V20" s="126"/>
      <c r="W20" s="70"/>
      <c r="X20" s="126"/>
      <c r="Y20" s="209"/>
      <c r="Z20" s="99"/>
      <c r="AB20" s="126"/>
      <c r="AC20" s="241"/>
      <c r="AD20" s="126"/>
      <c r="AF20" s="126"/>
      <c r="AH20" s="126"/>
      <c r="AJ20" s="99"/>
      <c r="AL20" s="126"/>
      <c r="AN20" s="126"/>
      <c r="AP20" s="126"/>
      <c r="AR20" s="126"/>
      <c r="AT20" s="99"/>
    </row>
    <row r="21" spans="1:46" ht="15" x14ac:dyDescent="0.35">
      <c r="A21" s="98" t="s">
        <v>120</v>
      </c>
      <c r="B21" s="210"/>
      <c r="C21" s="70"/>
      <c r="D21" s="99"/>
      <c r="E21" s="70"/>
      <c r="F21" s="99"/>
      <c r="G21" s="125"/>
      <c r="H21" s="47"/>
      <c r="I21" s="70"/>
      <c r="J21" s="47"/>
      <c r="K21" s="70"/>
      <c r="L21" s="47"/>
      <c r="M21" s="70"/>
      <c r="N21" s="47"/>
      <c r="O21" s="70"/>
      <c r="P21" s="99"/>
      <c r="Q21" s="125"/>
      <c r="R21" s="47"/>
      <c r="S21" s="70"/>
      <c r="T21" s="47"/>
      <c r="U21" s="70"/>
      <c r="V21" s="47"/>
      <c r="W21" s="70"/>
      <c r="X21" s="47"/>
      <c r="Y21" s="209"/>
      <c r="Z21" s="99"/>
      <c r="AB21" s="47"/>
      <c r="AC21" s="240"/>
      <c r="AD21" s="47"/>
      <c r="AF21" s="47"/>
      <c r="AH21" s="47"/>
      <c r="AJ21" s="99"/>
      <c r="AL21" s="47"/>
      <c r="AN21" s="47"/>
      <c r="AP21" s="47"/>
      <c r="AR21" s="47"/>
      <c r="AT21" s="99"/>
    </row>
    <row r="22" spans="1:46" ht="12.75" customHeight="1" x14ac:dyDescent="0.2">
      <c r="A22" s="87" t="s">
        <v>121</v>
      </c>
      <c r="B22" s="22">
        <v>-27.817</v>
      </c>
      <c r="C22" s="6"/>
      <c r="D22" s="22">
        <v>-31.413</v>
      </c>
      <c r="E22" s="6"/>
      <c r="F22" s="22">
        <v>-29.327999999999999</v>
      </c>
      <c r="G22" s="6"/>
      <c r="H22" s="6">
        <v>-5.774</v>
      </c>
      <c r="I22" s="6"/>
      <c r="J22" s="6">
        <v>-4.5679999999999996</v>
      </c>
      <c r="K22" s="6"/>
      <c r="L22" s="6">
        <v>-6.3789999999999996</v>
      </c>
      <c r="M22" s="6"/>
      <c r="N22" s="6">
        <v>-8.5540000000000003</v>
      </c>
      <c r="O22" s="6"/>
      <c r="P22" s="22">
        <v>-25.274999999999999</v>
      </c>
      <c r="Q22" s="6"/>
      <c r="R22" s="6">
        <v>-7.9470000000000001</v>
      </c>
      <c r="S22" s="6"/>
      <c r="T22" s="6">
        <v>-6.16</v>
      </c>
      <c r="U22" s="6"/>
      <c r="V22" s="6">
        <v>-6.53</v>
      </c>
      <c r="W22" s="6"/>
      <c r="X22" s="6">
        <v>-9.9909999999999997</v>
      </c>
      <c r="Y22" s="6"/>
      <c r="Z22" s="22">
        <v>-30.628</v>
      </c>
      <c r="AA22" s="136"/>
      <c r="AB22" s="6">
        <v>-4.1849999999999996</v>
      </c>
      <c r="AC22" s="21"/>
      <c r="AD22" s="6">
        <v>-4.681</v>
      </c>
      <c r="AE22" s="136"/>
      <c r="AF22" s="6">
        <v>-7.766</v>
      </c>
      <c r="AG22" s="136"/>
      <c r="AH22" s="6">
        <v>-9.5570000000000004</v>
      </c>
      <c r="AI22" s="136"/>
      <c r="AJ22" s="22">
        <v>-26.189</v>
      </c>
      <c r="AK22" s="136"/>
      <c r="AL22" s="6">
        <v>-7.1</v>
      </c>
      <c r="AN22" s="6">
        <v>-7.6890000000000001</v>
      </c>
      <c r="AP22" s="6">
        <v>-4.5439999999999996</v>
      </c>
      <c r="AR22" s="6">
        <v>-6.1109999999999998</v>
      </c>
      <c r="AT22" s="22">
        <f t="shared" ref="AT22:AT26" si="1">AL22+AN22+AP22+AR22</f>
        <v>-25.443999999999999</v>
      </c>
    </row>
    <row r="23" spans="1:46" ht="12.75" customHeight="1" x14ac:dyDescent="0.2">
      <c r="A23" s="87" t="s">
        <v>122</v>
      </c>
      <c r="B23" s="19">
        <v>-280.02600000000001</v>
      </c>
      <c r="C23" s="70"/>
      <c r="D23" s="19">
        <v>-0.21999999999999997</v>
      </c>
      <c r="E23" s="70"/>
      <c r="F23" s="19">
        <v>-245.84300000000002</v>
      </c>
      <c r="G23" s="125"/>
      <c r="H23" s="20">
        <v>0</v>
      </c>
      <c r="I23" s="29"/>
      <c r="J23" s="20">
        <v>-111.51900000000001</v>
      </c>
      <c r="K23" s="70"/>
      <c r="L23" s="20">
        <v>0</v>
      </c>
      <c r="M23" s="70"/>
      <c r="N23" s="20">
        <v>-212.006</v>
      </c>
      <c r="O23" s="70"/>
      <c r="P23" s="19">
        <v>-323.52499999999998</v>
      </c>
      <c r="Q23" s="125"/>
      <c r="R23" s="29">
        <v>0.18</v>
      </c>
      <c r="S23" s="29"/>
      <c r="T23" s="29">
        <v>0</v>
      </c>
      <c r="U23" s="29"/>
      <c r="V23" s="29">
        <v>-98.590999999999994</v>
      </c>
      <c r="W23" s="70"/>
      <c r="X23" s="20">
        <v>0</v>
      </c>
      <c r="Y23" s="209"/>
      <c r="Z23" s="19">
        <v>-98.410999999999987</v>
      </c>
      <c r="AB23" s="20">
        <v>-64.78</v>
      </c>
      <c r="AC23" s="18"/>
      <c r="AD23" s="20">
        <v>-99.411000000000001</v>
      </c>
      <c r="AF23" s="20">
        <v>0</v>
      </c>
      <c r="AH23" s="20">
        <v>-1.611</v>
      </c>
      <c r="AJ23" s="19">
        <v>-165.80199999999999</v>
      </c>
      <c r="AL23" s="20">
        <v>0</v>
      </c>
      <c r="AN23" s="20">
        <v>0</v>
      </c>
      <c r="AP23" s="20">
        <v>-4.96</v>
      </c>
      <c r="AR23" s="20">
        <v>0</v>
      </c>
      <c r="AT23" s="19">
        <f t="shared" si="1"/>
        <v>-4.96</v>
      </c>
    </row>
    <row r="24" spans="1:46" ht="12.75" customHeight="1" x14ac:dyDescent="0.2">
      <c r="A24" s="87" t="s">
        <v>224</v>
      </c>
      <c r="B24" s="19">
        <v>0</v>
      </c>
      <c r="C24" s="70"/>
      <c r="D24" s="19">
        <v>0</v>
      </c>
      <c r="E24" s="70"/>
      <c r="F24" s="19">
        <v>0</v>
      </c>
      <c r="G24" s="125"/>
      <c r="H24" s="20">
        <v>0</v>
      </c>
      <c r="I24" s="29"/>
      <c r="J24" s="20">
        <v>0</v>
      </c>
      <c r="K24" s="70"/>
      <c r="L24" s="20">
        <v>0</v>
      </c>
      <c r="M24" s="70"/>
      <c r="N24" s="20">
        <v>0</v>
      </c>
      <c r="O24" s="70"/>
      <c r="P24" s="19">
        <v>0</v>
      </c>
      <c r="Q24" s="125"/>
      <c r="R24" s="29">
        <v>-1</v>
      </c>
      <c r="S24" s="29"/>
      <c r="T24" s="29">
        <v>0</v>
      </c>
      <c r="U24" s="29"/>
      <c r="V24" s="29">
        <v>-10</v>
      </c>
      <c r="W24" s="70"/>
      <c r="X24" s="20">
        <v>0</v>
      </c>
      <c r="Y24" s="209"/>
      <c r="Z24" s="19">
        <v>-11</v>
      </c>
      <c r="AB24" s="20">
        <v>0</v>
      </c>
      <c r="AC24" s="18"/>
      <c r="AD24" s="20">
        <v>0</v>
      </c>
      <c r="AF24" s="20">
        <v>0</v>
      </c>
      <c r="AH24" s="20">
        <v>-0.56000000000000005</v>
      </c>
      <c r="AJ24" s="19">
        <f>SUM(AB24:AH24)</f>
        <v>-0.56000000000000005</v>
      </c>
      <c r="AL24" s="20">
        <v>1.502</v>
      </c>
      <c r="AN24" s="20">
        <v>13.715999999999999</v>
      </c>
      <c r="AP24" s="20">
        <v>0</v>
      </c>
      <c r="AR24" s="20">
        <v>0</v>
      </c>
      <c r="AT24" s="19">
        <f t="shared" si="1"/>
        <v>15.218</v>
      </c>
    </row>
    <row r="25" spans="1:46" ht="12.75" customHeight="1" x14ac:dyDescent="0.2">
      <c r="A25" s="87" t="s">
        <v>225</v>
      </c>
      <c r="B25" s="19">
        <v>0</v>
      </c>
      <c r="C25" s="70"/>
      <c r="D25" s="19">
        <v>0</v>
      </c>
      <c r="E25" s="70"/>
      <c r="F25" s="19">
        <v>0</v>
      </c>
      <c r="G25" s="125"/>
      <c r="H25" s="20">
        <v>0</v>
      </c>
      <c r="I25" s="29"/>
      <c r="J25" s="20">
        <v>0</v>
      </c>
      <c r="K25" s="70"/>
      <c r="L25" s="20">
        <v>0</v>
      </c>
      <c r="M25" s="70"/>
      <c r="N25" s="20">
        <v>0</v>
      </c>
      <c r="O25" s="70"/>
      <c r="P25" s="19">
        <v>0</v>
      </c>
      <c r="Q25" s="125"/>
      <c r="R25" s="29">
        <v>0</v>
      </c>
      <c r="S25" s="29"/>
      <c r="T25" s="29">
        <v>0</v>
      </c>
      <c r="U25" s="29"/>
      <c r="V25" s="29">
        <v>0</v>
      </c>
      <c r="W25" s="70"/>
      <c r="X25" s="20">
        <v>0</v>
      </c>
      <c r="Y25" s="209"/>
      <c r="Z25" s="19">
        <v>0</v>
      </c>
      <c r="AB25" s="20">
        <v>0</v>
      </c>
      <c r="AC25" s="18"/>
      <c r="AD25" s="20">
        <v>0</v>
      </c>
      <c r="AF25" s="20">
        <v>-44.604999999999997</v>
      </c>
      <c r="AH25" s="20">
        <v>0</v>
      </c>
      <c r="AJ25" s="19">
        <f>SUM(AB25:AH25)</f>
        <v>-44.604999999999997</v>
      </c>
      <c r="AL25" s="20">
        <v>0</v>
      </c>
      <c r="AN25" s="20">
        <v>1.28</v>
      </c>
      <c r="AP25" s="20">
        <v>-2.0129999999999999</v>
      </c>
      <c r="AR25" s="20">
        <v>-0.20799999999999999</v>
      </c>
      <c r="AT25" s="19">
        <f t="shared" si="1"/>
        <v>-0.94099999999999984</v>
      </c>
    </row>
    <row r="26" spans="1:46" ht="12.75" customHeight="1" x14ac:dyDescent="0.2">
      <c r="A26" s="87" t="s">
        <v>123</v>
      </c>
      <c r="B26" s="19">
        <v>0</v>
      </c>
      <c r="C26" s="70"/>
      <c r="D26" s="19">
        <v>0</v>
      </c>
      <c r="E26" s="70"/>
      <c r="F26" s="19">
        <v>0.72099999999999997</v>
      </c>
      <c r="G26" s="125"/>
      <c r="H26" s="20">
        <v>0</v>
      </c>
      <c r="I26" s="29"/>
      <c r="J26" s="20">
        <v>0</v>
      </c>
      <c r="K26" s="70"/>
      <c r="L26" s="20">
        <v>0</v>
      </c>
      <c r="M26" s="70"/>
      <c r="N26" s="20">
        <v>0</v>
      </c>
      <c r="O26" s="70"/>
      <c r="P26" s="19">
        <v>0</v>
      </c>
      <c r="Q26" s="125"/>
      <c r="R26" s="29">
        <v>0</v>
      </c>
      <c r="S26" s="29"/>
      <c r="T26" s="29">
        <v>0</v>
      </c>
      <c r="U26" s="29"/>
      <c r="V26" s="29">
        <v>0</v>
      </c>
      <c r="W26" s="70"/>
      <c r="X26" s="20">
        <v>0</v>
      </c>
      <c r="Y26" s="209"/>
      <c r="Z26" s="19">
        <v>0</v>
      </c>
      <c r="AB26" s="20">
        <v>0</v>
      </c>
      <c r="AC26" s="18"/>
      <c r="AD26" s="20">
        <v>0</v>
      </c>
      <c r="AF26" s="20">
        <v>0</v>
      </c>
      <c r="AH26" s="20">
        <v>0</v>
      </c>
      <c r="AJ26" s="19">
        <v>0</v>
      </c>
      <c r="AL26" s="20">
        <v>0</v>
      </c>
      <c r="AN26" s="20">
        <v>0</v>
      </c>
      <c r="AP26" s="20">
        <v>0</v>
      </c>
      <c r="AR26" s="20">
        <v>0</v>
      </c>
      <c r="AT26" s="19">
        <f t="shared" si="1"/>
        <v>0</v>
      </c>
    </row>
    <row r="27" spans="1:46" ht="12.75" customHeight="1" x14ac:dyDescent="0.2">
      <c r="A27" s="214" t="s">
        <v>124</v>
      </c>
      <c r="B27" s="311">
        <v>-307.84300000000002</v>
      </c>
      <c r="C27" s="6"/>
      <c r="D27" s="311">
        <v>-31.632999999999999</v>
      </c>
      <c r="E27" s="6"/>
      <c r="F27" s="311">
        <v>-274.45</v>
      </c>
      <c r="G27" s="6"/>
      <c r="H27" s="312">
        <v>-5.774</v>
      </c>
      <c r="I27" s="6"/>
      <c r="J27" s="312">
        <v>-116.087</v>
      </c>
      <c r="K27" s="6"/>
      <c r="L27" s="312">
        <v>-6.3789999999999996</v>
      </c>
      <c r="M27" s="6"/>
      <c r="N27" s="312">
        <v>-220.56</v>
      </c>
      <c r="O27" s="6"/>
      <c r="P27" s="311">
        <v>-348.79999999999995</v>
      </c>
      <c r="Q27" s="6"/>
      <c r="R27" s="312">
        <v>-8.7669999999999995</v>
      </c>
      <c r="S27" s="6"/>
      <c r="T27" s="312">
        <v>-6.16</v>
      </c>
      <c r="U27" s="6"/>
      <c r="V27" s="312">
        <v>-115.121</v>
      </c>
      <c r="W27" s="6"/>
      <c r="X27" s="312">
        <v>-9.9909999999999997</v>
      </c>
      <c r="Y27" s="6"/>
      <c r="Z27" s="311">
        <v>-140.03899999999999</v>
      </c>
      <c r="AA27" s="136"/>
      <c r="AB27" s="312">
        <v>-68.965000000000003</v>
      </c>
      <c r="AC27" s="21"/>
      <c r="AD27" s="312">
        <v>-104.092</v>
      </c>
      <c r="AE27" s="136"/>
      <c r="AF27" s="312">
        <f>SUM(AF22:AF26)</f>
        <v>-52.370999999999995</v>
      </c>
      <c r="AG27" s="136"/>
      <c r="AH27" s="312">
        <v>-11.728000000000002</v>
      </c>
      <c r="AI27" s="136"/>
      <c r="AJ27" s="311">
        <v>-237.15599999999998</v>
      </c>
      <c r="AK27" s="136"/>
      <c r="AL27" s="312">
        <f>SUM(AL22:AL26)</f>
        <v>-5.5979999999999999</v>
      </c>
      <c r="AN27" s="312">
        <f>SUM(AN22:AN26)</f>
        <v>7.3069999999999995</v>
      </c>
      <c r="AP27" s="312">
        <f>SUM(AP22:AP26)</f>
        <v>-11.516999999999999</v>
      </c>
      <c r="AR27" s="312">
        <f>SUM(AR22:AR26)</f>
        <v>-6.319</v>
      </c>
      <c r="AT27" s="311">
        <f>SUM(AT22:AT26)</f>
        <v>-16.126999999999999</v>
      </c>
    </row>
    <row r="28" spans="1:46" ht="12.75" customHeight="1" x14ac:dyDescent="0.35">
      <c r="A28" s="98"/>
      <c r="B28" s="210"/>
      <c r="C28" s="70"/>
      <c r="D28" s="99"/>
      <c r="E28" s="70"/>
      <c r="F28" s="99"/>
      <c r="G28" s="125"/>
      <c r="H28" s="126"/>
      <c r="I28" s="70"/>
      <c r="J28" s="126"/>
      <c r="K28" s="70"/>
      <c r="L28" s="126"/>
      <c r="M28" s="70"/>
      <c r="N28" s="126"/>
      <c r="O28" s="70"/>
      <c r="P28" s="99"/>
      <c r="Q28" s="125"/>
      <c r="R28" s="126"/>
      <c r="S28" s="29"/>
      <c r="T28" s="126"/>
      <c r="U28" s="29"/>
      <c r="V28" s="126"/>
      <c r="W28" s="70"/>
      <c r="X28" s="126"/>
      <c r="Y28" s="209"/>
      <c r="Z28" s="99"/>
      <c r="AB28" s="126"/>
      <c r="AC28" s="241"/>
      <c r="AD28" s="126"/>
      <c r="AF28" s="126"/>
      <c r="AH28" s="126"/>
      <c r="AJ28" s="99"/>
      <c r="AL28" s="126"/>
      <c r="AN28" s="126"/>
      <c r="AP28" s="126"/>
      <c r="AR28" s="126"/>
      <c r="AT28" s="99"/>
    </row>
    <row r="29" spans="1:46" ht="12.75" customHeight="1" x14ac:dyDescent="0.2">
      <c r="A29" s="98" t="s">
        <v>125</v>
      </c>
      <c r="B29" s="210"/>
      <c r="C29" s="70"/>
      <c r="D29" s="99"/>
      <c r="E29" s="70"/>
      <c r="F29" s="99"/>
      <c r="G29" s="125"/>
      <c r="H29" s="29"/>
      <c r="I29" s="70"/>
      <c r="J29" s="29"/>
      <c r="K29" s="70"/>
      <c r="L29" s="29"/>
      <c r="M29" s="70"/>
      <c r="N29" s="29"/>
      <c r="O29" s="70"/>
      <c r="P29" s="99"/>
      <c r="Q29" s="125"/>
      <c r="R29" s="29"/>
      <c r="S29" s="70"/>
      <c r="T29" s="29"/>
      <c r="U29" s="70"/>
      <c r="V29" s="29"/>
      <c r="W29" s="70"/>
      <c r="X29" s="29"/>
      <c r="Y29" s="209"/>
      <c r="Z29" s="99"/>
      <c r="AB29" s="29"/>
      <c r="AC29" s="34"/>
      <c r="AD29" s="29"/>
      <c r="AF29" s="29"/>
      <c r="AH29" s="29"/>
      <c r="AJ29" s="99"/>
      <c r="AL29" s="29"/>
      <c r="AN29" s="29"/>
      <c r="AP29" s="29"/>
      <c r="AR29" s="29"/>
      <c r="AT29" s="99"/>
    </row>
    <row r="30" spans="1:46" ht="12.75" customHeight="1" x14ac:dyDescent="0.2">
      <c r="A30" s="87" t="s">
        <v>126</v>
      </c>
      <c r="B30" s="22">
        <v>200</v>
      </c>
      <c r="C30" s="6"/>
      <c r="D30" s="22">
        <v>170</v>
      </c>
      <c r="E30" s="6"/>
      <c r="F30" s="22">
        <v>-111.875</v>
      </c>
      <c r="G30" s="6"/>
      <c r="H30" s="6">
        <v>110</v>
      </c>
      <c r="I30" s="6"/>
      <c r="J30" s="6">
        <v>-50</v>
      </c>
      <c r="K30" s="6"/>
      <c r="L30" s="6">
        <v>-3.125</v>
      </c>
      <c r="M30" s="6"/>
      <c r="N30" s="6">
        <v>296.875</v>
      </c>
      <c r="O30" s="6"/>
      <c r="P30" s="22">
        <v>353.75</v>
      </c>
      <c r="Q30" s="6"/>
      <c r="R30" s="6">
        <v>-6.25</v>
      </c>
      <c r="S30" s="6"/>
      <c r="T30" s="6">
        <v>-75</v>
      </c>
      <c r="U30" s="6"/>
      <c r="V30" s="6">
        <v>93.75</v>
      </c>
      <c r="W30" s="6"/>
      <c r="X30" s="6">
        <v>43.75</v>
      </c>
      <c r="Y30" s="6"/>
      <c r="Z30" s="22">
        <v>56.25</v>
      </c>
      <c r="AA30" s="136"/>
      <c r="AB30" s="6">
        <v>50</v>
      </c>
      <c r="AC30" s="21"/>
      <c r="AD30" s="6">
        <v>120</v>
      </c>
      <c r="AE30" s="136"/>
      <c r="AF30" s="6">
        <v>-60</v>
      </c>
      <c r="AG30" s="136"/>
      <c r="AH30" s="6">
        <v>-20</v>
      </c>
      <c r="AI30" s="136"/>
      <c r="AJ30" s="22">
        <v>90</v>
      </c>
      <c r="AK30" s="136"/>
      <c r="AL30" s="6">
        <v>-20</v>
      </c>
      <c r="AN30" s="6">
        <v>-20</v>
      </c>
      <c r="AP30" s="6">
        <v>0</v>
      </c>
      <c r="AR30" s="6">
        <v>0</v>
      </c>
      <c r="AT30" s="22">
        <f t="shared" ref="AT30:AT36" si="2">AL30+AN30+AP30+AR30</f>
        <v>-40</v>
      </c>
    </row>
    <row r="31" spans="1:46" ht="12.75" customHeight="1" x14ac:dyDescent="0.2">
      <c r="A31" s="87" t="s">
        <v>127</v>
      </c>
      <c r="B31" s="210">
        <v>24.756</v>
      </c>
      <c r="C31" s="70"/>
      <c r="D31" s="210">
        <v>21.21</v>
      </c>
      <c r="E31" s="70"/>
      <c r="F31" s="210">
        <v>4.8840000000000003</v>
      </c>
      <c r="G31" s="125"/>
      <c r="H31" s="20">
        <v>0.35099999999999998</v>
      </c>
      <c r="I31" s="70"/>
      <c r="J31" s="20">
        <v>0.36499999999999999</v>
      </c>
      <c r="K31" s="70"/>
      <c r="L31" s="20">
        <v>8.5000000000000006E-2</v>
      </c>
      <c r="M31" s="70"/>
      <c r="N31" s="20">
        <v>7.5999999999999998E-2</v>
      </c>
      <c r="O31" s="70"/>
      <c r="P31" s="210">
        <v>0.87699999999999989</v>
      </c>
      <c r="Q31" s="125"/>
      <c r="R31" s="20">
        <v>3.0000000000000001E-3</v>
      </c>
      <c r="S31" s="70"/>
      <c r="T31" s="20">
        <v>3.0000000000000001E-3</v>
      </c>
      <c r="U31" s="70"/>
      <c r="V31" s="20">
        <v>3.2000000000000001E-2</v>
      </c>
      <c r="W31" s="70"/>
      <c r="X31" s="20">
        <v>3.0000000000000001E-3</v>
      </c>
      <c r="Y31" s="209"/>
      <c r="Z31" s="210">
        <v>4.1000000000000002E-2</v>
      </c>
      <c r="AB31" s="20">
        <v>1E-3</v>
      </c>
      <c r="AC31" s="18"/>
      <c r="AD31" s="20">
        <v>0</v>
      </c>
      <c r="AF31" s="20">
        <v>1.7999999999999999E-2</v>
      </c>
      <c r="AH31" s="20">
        <v>2E-3</v>
      </c>
      <c r="AJ31" s="210">
        <v>2.0999999999999998E-2</v>
      </c>
      <c r="AL31" s="20">
        <v>0</v>
      </c>
      <c r="AN31" s="20">
        <v>3.9780000000000002</v>
      </c>
      <c r="AP31" s="20">
        <v>0</v>
      </c>
      <c r="AR31" s="20">
        <v>6.8</v>
      </c>
      <c r="AT31" s="210">
        <f t="shared" si="2"/>
        <v>10.778</v>
      </c>
    </row>
    <row r="32" spans="1:46" ht="12.75" customHeight="1" x14ac:dyDescent="0.2">
      <c r="A32" s="87" t="s">
        <v>128</v>
      </c>
      <c r="B32" s="210">
        <v>-22.52</v>
      </c>
      <c r="C32" s="70"/>
      <c r="D32" s="210">
        <v>-20.967000000000002</v>
      </c>
      <c r="E32" s="70"/>
      <c r="F32" s="210">
        <v>-14.996000000000002</v>
      </c>
      <c r="G32" s="125"/>
      <c r="H32" s="20">
        <v>-19.363</v>
      </c>
      <c r="I32" s="70"/>
      <c r="J32" s="20">
        <v>-2.274</v>
      </c>
      <c r="K32" s="70"/>
      <c r="L32" s="20">
        <v>-5.1120000000000001</v>
      </c>
      <c r="M32" s="70"/>
      <c r="N32" s="20">
        <v>-0.108</v>
      </c>
      <c r="O32" s="70"/>
      <c r="P32" s="210">
        <v>-26.857000000000003</v>
      </c>
      <c r="Q32" s="125"/>
      <c r="R32" s="20">
        <v>-21.669</v>
      </c>
      <c r="S32" s="70"/>
      <c r="T32" s="20">
        <v>-0.19500000000000001</v>
      </c>
      <c r="U32" s="70"/>
      <c r="V32" s="20">
        <v>-7.2530000000000001</v>
      </c>
      <c r="W32" s="70"/>
      <c r="X32" s="20">
        <v>-0.09</v>
      </c>
      <c r="Y32" s="209"/>
      <c r="Z32" s="210">
        <v>-29.207000000000001</v>
      </c>
      <c r="AB32" s="20">
        <v>-14.833</v>
      </c>
      <c r="AC32" s="18"/>
      <c r="AD32" s="20">
        <v>-0.63800000000000001</v>
      </c>
      <c r="AF32" s="20">
        <v>-5.165</v>
      </c>
      <c r="AH32" s="20">
        <v>-0.30299999999999999</v>
      </c>
      <c r="AJ32" s="210">
        <v>-20.939</v>
      </c>
      <c r="AL32" s="20">
        <v>-18.623000000000001</v>
      </c>
      <c r="AN32" s="20">
        <v>-0.54300000000000004</v>
      </c>
      <c r="AP32" s="20">
        <v>-7.0780000000000003</v>
      </c>
      <c r="AR32" s="20">
        <v>-0.41</v>
      </c>
      <c r="AT32" s="210">
        <f t="shared" si="2"/>
        <v>-26.654</v>
      </c>
    </row>
    <row r="33" spans="1:46" ht="12.75" customHeight="1" x14ac:dyDescent="0.2">
      <c r="A33" s="87" t="s">
        <v>129</v>
      </c>
      <c r="B33" s="210">
        <v>-54.921000000000006</v>
      </c>
      <c r="C33" s="70"/>
      <c r="D33" s="210">
        <v>-34.953000000000003</v>
      </c>
      <c r="E33" s="70"/>
      <c r="F33" s="210">
        <v>-74.871000000000009</v>
      </c>
      <c r="G33" s="125"/>
      <c r="H33" s="20">
        <v>0</v>
      </c>
      <c r="I33" s="70"/>
      <c r="J33" s="20">
        <v>-39.965000000000003</v>
      </c>
      <c r="K33" s="70"/>
      <c r="L33" s="20">
        <v>-59.95</v>
      </c>
      <c r="M33" s="70"/>
      <c r="N33" s="20">
        <v>-125</v>
      </c>
      <c r="O33" s="70"/>
      <c r="P33" s="210">
        <v>-224.91500000000002</v>
      </c>
      <c r="Q33" s="125"/>
      <c r="R33" s="20">
        <v>0</v>
      </c>
      <c r="S33" s="70"/>
      <c r="T33" s="20">
        <v>0</v>
      </c>
      <c r="U33" s="70"/>
      <c r="V33" s="20">
        <v>-49.962000000000003</v>
      </c>
      <c r="W33" s="70"/>
      <c r="X33" s="20">
        <v>-14.978</v>
      </c>
      <c r="Y33" s="209"/>
      <c r="Z33" s="210">
        <v>-64.94</v>
      </c>
      <c r="AB33" s="20">
        <v>0</v>
      </c>
      <c r="AC33" s="18"/>
      <c r="AD33" s="20">
        <v>0</v>
      </c>
      <c r="AF33" s="20">
        <v>0</v>
      </c>
      <c r="AH33" s="20">
        <v>0</v>
      </c>
      <c r="AJ33" s="210">
        <v>0</v>
      </c>
      <c r="AL33" s="20">
        <v>0</v>
      </c>
      <c r="AN33" s="20">
        <v>0</v>
      </c>
      <c r="AP33" s="20">
        <v>-34.994</v>
      </c>
      <c r="AR33" s="20">
        <v>-15.997</v>
      </c>
      <c r="AT33" s="210">
        <f t="shared" si="2"/>
        <v>-50.991</v>
      </c>
    </row>
    <row r="34" spans="1:46" ht="12.75" customHeight="1" x14ac:dyDescent="0.2">
      <c r="A34" s="87" t="s">
        <v>118</v>
      </c>
      <c r="B34" s="210">
        <v>5.3979999999999997</v>
      </c>
      <c r="C34" s="70"/>
      <c r="D34" s="210">
        <v>1.3239999999999998</v>
      </c>
      <c r="E34" s="70"/>
      <c r="F34" s="210">
        <v>0.33400000000000002</v>
      </c>
      <c r="G34" s="125"/>
      <c r="H34" s="20">
        <v>6.8019999999999996</v>
      </c>
      <c r="I34" s="70"/>
      <c r="J34" s="20">
        <v>1.29</v>
      </c>
      <c r="K34" s="70"/>
      <c r="L34" s="20">
        <v>1.484</v>
      </c>
      <c r="M34" s="70"/>
      <c r="N34" s="20">
        <v>0.85199999999999998</v>
      </c>
      <c r="O34" s="70"/>
      <c r="P34" s="210">
        <v>10.427999999999999</v>
      </c>
      <c r="Q34" s="125"/>
      <c r="R34" s="20">
        <v>0.16300000000000001</v>
      </c>
      <c r="S34" s="70"/>
      <c r="T34" s="20">
        <v>0</v>
      </c>
      <c r="U34" s="70"/>
      <c r="V34" s="20">
        <v>-0.23400000000000001</v>
      </c>
      <c r="W34" s="70"/>
      <c r="X34" s="20">
        <v>9.5000000000000001E-2</v>
      </c>
      <c r="Y34" s="209"/>
      <c r="Z34" s="210">
        <v>2.3999999999999994E-2</v>
      </c>
      <c r="AB34" s="20">
        <v>5.6000000000000001E-2</v>
      </c>
      <c r="AC34" s="18"/>
      <c r="AD34" s="20">
        <v>0</v>
      </c>
      <c r="AF34" s="20">
        <v>3.7999999999999999E-2</v>
      </c>
      <c r="AH34" s="20">
        <v>-1E-3</v>
      </c>
      <c r="AJ34" s="210">
        <v>9.2999999999999999E-2</v>
      </c>
      <c r="AL34" s="20">
        <v>0.10199999999999999</v>
      </c>
      <c r="AN34" s="20">
        <v>3.6999999999999998E-2</v>
      </c>
      <c r="AP34" s="20">
        <v>0.25800000000000001</v>
      </c>
      <c r="AR34" s="20">
        <v>0.247</v>
      </c>
      <c r="AT34" s="210">
        <f t="shared" si="2"/>
        <v>0.64400000000000002</v>
      </c>
    </row>
    <row r="35" spans="1:46" ht="12.75" customHeight="1" x14ac:dyDescent="0.2">
      <c r="A35" s="87" t="s">
        <v>205</v>
      </c>
      <c r="B35" s="210">
        <v>0</v>
      </c>
      <c r="C35" s="70"/>
      <c r="D35" s="210">
        <v>0</v>
      </c>
      <c r="E35" s="70"/>
      <c r="F35" s="210">
        <v>0</v>
      </c>
      <c r="G35" s="125"/>
      <c r="H35" s="20">
        <v>0</v>
      </c>
      <c r="I35" s="70"/>
      <c r="J35" s="20">
        <v>0</v>
      </c>
      <c r="K35" s="70"/>
      <c r="L35" s="20">
        <v>0</v>
      </c>
      <c r="M35" s="70"/>
      <c r="N35" s="20">
        <v>0</v>
      </c>
      <c r="O35" s="70"/>
      <c r="P35" s="210">
        <v>0</v>
      </c>
      <c r="Q35" s="125"/>
      <c r="R35" s="20">
        <v>0</v>
      </c>
      <c r="S35" s="70"/>
      <c r="T35" s="20">
        <v>0</v>
      </c>
      <c r="U35" s="70"/>
      <c r="V35" s="20">
        <v>0</v>
      </c>
      <c r="W35" s="70"/>
      <c r="X35" s="20">
        <v>0</v>
      </c>
      <c r="Y35" s="209"/>
      <c r="Z35" s="210">
        <v>0</v>
      </c>
      <c r="AB35" s="20">
        <v>-1.25</v>
      </c>
      <c r="AC35" s="18"/>
      <c r="AD35" s="20">
        <v>0</v>
      </c>
      <c r="AF35" s="20">
        <v>-9.3710000000000004</v>
      </c>
      <c r="AH35" s="20">
        <v>0</v>
      </c>
      <c r="AJ35" s="210">
        <v>-10.621</v>
      </c>
      <c r="AL35" s="20">
        <v>-2.7109999999999999</v>
      </c>
      <c r="AN35" s="20">
        <v>0</v>
      </c>
      <c r="AP35" s="20">
        <v>-8.343</v>
      </c>
      <c r="AR35" s="20">
        <v>0</v>
      </c>
      <c r="AT35" s="210">
        <f t="shared" si="2"/>
        <v>-11.054</v>
      </c>
    </row>
    <row r="36" spans="1:46" ht="12.75" customHeight="1" x14ac:dyDescent="0.2">
      <c r="A36" s="87" t="s">
        <v>130</v>
      </c>
      <c r="B36" s="19">
        <v>-2.2930000000000001</v>
      </c>
      <c r="C36" s="70"/>
      <c r="D36" s="19">
        <v>-1.9510000000000001</v>
      </c>
      <c r="E36" s="70"/>
      <c r="F36" s="19">
        <v>0</v>
      </c>
      <c r="G36" s="125"/>
      <c r="H36" s="20">
        <v>0</v>
      </c>
      <c r="I36" s="70"/>
      <c r="J36" s="20">
        <v>-4.12</v>
      </c>
      <c r="K36" s="70"/>
      <c r="L36" s="20">
        <v>0</v>
      </c>
      <c r="M36" s="70"/>
      <c r="N36" s="20">
        <v>-3.81</v>
      </c>
      <c r="O36" s="70"/>
      <c r="P36" s="19">
        <v>-7.93</v>
      </c>
      <c r="Q36" s="125"/>
      <c r="R36" s="20">
        <v>0</v>
      </c>
      <c r="S36" s="70"/>
      <c r="T36" s="20">
        <v>0</v>
      </c>
      <c r="U36" s="70"/>
      <c r="V36" s="20">
        <v>0</v>
      </c>
      <c r="W36" s="70"/>
      <c r="X36" s="20">
        <v>-4.3230000000000004</v>
      </c>
      <c r="Y36" s="209"/>
      <c r="Z36" s="19">
        <v>-4.3230000000000004</v>
      </c>
      <c r="AB36" s="20">
        <v>-1.0499999999999998</v>
      </c>
      <c r="AC36" s="18"/>
      <c r="AD36" s="20">
        <v>0</v>
      </c>
      <c r="AF36" s="20">
        <v>-5.7089999999999996</v>
      </c>
      <c r="AH36" s="20">
        <v>-9.6000000000000002E-2</v>
      </c>
      <c r="AJ36" s="19">
        <v>-6.8549999999999995</v>
      </c>
      <c r="AL36" s="20">
        <v>0</v>
      </c>
      <c r="AN36" s="20">
        <v>-0.184</v>
      </c>
      <c r="AP36" s="20">
        <v>0</v>
      </c>
      <c r="AR36" s="20">
        <v>0</v>
      </c>
      <c r="AT36" s="19">
        <f t="shared" si="2"/>
        <v>-0.184</v>
      </c>
    </row>
    <row r="37" spans="1:46" ht="12.75" customHeight="1" x14ac:dyDescent="0.2">
      <c r="A37" s="214" t="s">
        <v>131</v>
      </c>
      <c r="B37" s="311">
        <v>150.41999999999999</v>
      </c>
      <c r="C37" s="6"/>
      <c r="D37" s="311">
        <v>134.66300000000001</v>
      </c>
      <c r="E37" s="6"/>
      <c r="F37" s="311">
        <v>-196.524</v>
      </c>
      <c r="G37" s="6"/>
      <c r="H37" s="312">
        <v>97.789999999999992</v>
      </c>
      <c r="I37" s="6"/>
      <c r="J37" s="312">
        <v>-94.703999999999994</v>
      </c>
      <c r="K37" s="6"/>
      <c r="L37" s="312">
        <v>-66.618000000000009</v>
      </c>
      <c r="M37" s="6"/>
      <c r="N37" s="312">
        <v>168.88500000000002</v>
      </c>
      <c r="O37" s="6"/>
      <c r="P37" s="311">
        <v>105.35299999999995</v>
      </c>
      <c r="Q37" s="6"/>
      <c r="R37" s="312">
        <v>-27.753</v>
      </c>
      <c r="S37" s="6"/>
      <c r="T37" s="312">
        <v>-75.191999999999993</v>
      </c>
      <c r="U37" s="6"/>
      <c r="V37" s="312">
        <v>36.332999999999991</v>
      </c>
      <c r="W37" s="6"/>
      <c r="X37" s="312">
        <v>24.456999999999994</v>
      </c>
      <c r="Y37" s="6"/>
      <c r="Z37" s="311">
        <v>-42.155000000000001</v>
      </c>
      <c r="AA37" s="136"/>
      <c r="AB37" s="312">
        <v>32.923999999999999</v>
      </c>
      <c r="AC37" s="21"/>
      <c r="AD37" s="312">
        <v>119.36199999999999</v>
      </c>
      <c r="AE37" s="136"/>
      <c r="AF37" s="312">
        <f>SUM(AF30:AF36)</f>
        <v>-80.189000000000007</v>
      </c>
      <c r="AG37" s="136"/>
      <c r="AH37" s="312">
        <v>-20.398000000000003</v>
      </c>
      <c r="AI37" s="136"/>
      <c r="AJ37" s="311">
        <v>51.698999999999998</v>
      </c>
      <c r="AK37" s="136"/>
      <c r="AL37" s="312">
        <f>SUM(AL30:AL36)</f>
        <v>-41.232000000000006</v>
      </c>
      <c r="AN37" s="312">
        <f>SUM(AN30:AN36)</f>
        <v>-16.712</v>
      </c>
      <c r="AP37" s="312">
        <f>SUM(AP30:AP36)</f>
        <v>-50.156999999999996</v>
      </c>
      <c r="AR37" s="312">
        <f>SUM(AR30:AR36)</f>
        <v>-9.36</v>
      </c>
      <c r="AT37" s="311">
        <f>SUM(AT30:AT36)</f>
        <v>-117.461</v>
      </c>
    </row>
    <row r="38" spans="1:46" ht="12.75" customHeight="1" x14ac:dyDescent="0.35">
      <c r="A38" s="98"/>
      <c r="B38" s="99"/>
      <c r="C38" s="70"/>
      <c r="D38" s="99"/>
      <c r="E38" s="70"/>
      <c r="F38" s="99"/>
      <c r="G38" s="125"/>
      <c r="H38" s="126"/>
      <c r="I38" s="70"/>
      <c r="J38" s="126"/>
      <c r="K38" s="70"/>
      <c r="L38" s="126"/>
      <c r="M38" s="70"/>
      <c r="N38" s="126"/>
      <c r="O38" s="70"/>
      <c r="P38" s="99"/>
      <c r="Q38" s="125"/>
      <c r="R38" s="126"/>
      <c r="S38" s="70"/>
      <c r="T38" s="126"/>
      <c r="U38" s="70"/>
      <c r="V38" s="126"/>
      <c r="W38" s="70"/>
      <c r="X38" s="126"/>
      <c r="Y38" s="209"/>
      <c r="Z38" s="99"/>
      <c r="AB38" s="126"/>
      <c r="AC38" s="241"/>
      <c r="AD38" s="126"/>
      <c r="AF38" s="126"/>
      <c r="AH38" s="126"/>
      <c r="AJ38" s="99"/>
      <c r="AL38" s="126"/>
      <c r="AN38" s="126"/>
      <c r="AP38" s="126"/>
      <c r="AR38" s="126"/>
      <c r="AT38" s="99"/>
    </row>
    <row r="39" spans="1:46" ht="12.75" customHeight="1" x14ac:dyDescent="0.2">
      <c r="A39" s="98" t="s">
        <v>132</v>
      </c>
      <c r="B39" s="313">
        <v>6.35</v>
      </c>
      <c r="C39" s="6"/>
      <c r="D39" s="313">
        <v>0.6599999999999997</v>
      </c>
      <c r="E39" s="6"/>
      <c r="F39" s="313">
        <v>-1.3390000000000004</v>
      </c>
      <c r="G39" s="6"/>
      <c r="H39" s="197">
        <v>1.206</v>
      </c>
      <c r="I39" s="6"/>
      <c r="J39" s="197">
        <v>-0.83799999999999997</v>
      </c>
      <c r="K39" s="6"/>
      <c r="L39" s="197">
        <v>0.27700000000000002</v>
      </c>
      <c r="M39" s="6"/>
      <c r="N39" s="197">
        <v>-10.009</v>
      </c>
      <c r="O39" s="6"/>
      <c r="P39" s="313">
        <v>-9.3640000000000008</v>
      </c>
      <c r="Q39" s="6"/>
      <c r="R39" s="197">
        <v>-9.7140000000000004</v>
      </c>
      <c r="S39" s="6"/>
      <c r="T39" s="197">
        <v>-3.8769999999999998</v>
      </c>
      <c r="U39" s="6"/>
      <c r="V39" s="197">
        <v>-0.80600000000000005</v>
      </c>
      <c r="W39" s="6"/>
      <c r="X39" s="197">
        <v>-3.5489999999999999</v>
      </c>
      <c r="Y39" s="6"/>
      <c r="Z39" s="313">
        <v>-17.946000000000002</v>
      </c>
      <c r="AA39" s="136"/>
      <c r="AB39" s="197">
        <v>-1.833</v>
      </c>
      <c r="AC39" s="21"/>
      <c r="AD39" s="197">
        <v>7.5039999999999996</v>
      </c>
      <c r="AE39" s="136"/>
      <c r="AF39" s="197">
        <v>-0.72699999999999998</v>
      </c>
      <c r="AG39" s="136"/>
      <c r="AH39" s="197">
        <v>1.863</v>
      </c>
      <c r="AI39" s="136"/>
      <c r="AJ39" s="313">
        <v>6.8069999999999986</v>
      </c>
      <c r="AK39" s="136"/>
      <c r="AL39" s="197">
        <v>-9.76</v>
      </c>
      <c r="AN39" s="197">
        <v>2.9649999999999999</v>
      </c>
      <c r="AP39" s="197">
        <v>5.3979999999999997</v>
      </c>
      <c r="AR39" s="197">
        <v>2.4630000000000001</v>
      </c>
      <c r="AT39" s="313">
        <f t="shared" ref="AT39:AT40" si="3">AL39+AN39+AP39+AR39</f>
        <v>1.0659999999999998</v>
      </c>
    </row>
    <row r="40" spans="1:46" ht="12.75" customHeight="1" x14ac:dyDescent="0.2">
      <c r="A40" s="98" t="s">
        <v>133</v>
      </c>
      <c r="B40" s="210">
        <v>-72.375000000000028</v>
      </c>
      <c r="C40" s="70"/>
      <c r="D40" s="210">
        <v>321.66500000000002</v>
      </c>
      <c r="E40" s="70"/>
      <c r="F40" s="210">
        <v>-247.62999999999991</v>
      </c>
      <c r="G40" s="125"/>
      <c r="H40" s="29">
        <v>129.46399999999997</v>
      </c>
      <c r="I40" s="70"/>
      <c r="J40" s="29">
        <v>-100.90700000000001</v>
      </c>
      <c r="K40" s="70"/>
      <c r="L40" s="29">
        <v>33.703000000000003</v>
      </c>
      <c r="M40" s="70"/>
      <c r="N40" s="29">
        <v>-10.518999999999991</v>
      </c>
      <c r="O40" s="70"/>
      <c r="P40" s="210">
        <v>51.740999999999957</v>
      </c>
      <c r="Q40" s="125"/>
      <c r="R40" s="29">
        <v>-32.602000000000011</v>
      </c>
      <c r="S40" s="70"/>
      <c r="T40" s="29">
        <v>6.763000000000015</v>
      </c>
      <c r="U40" s="70"/>
      <c r="V40" s="29">
        <v>7.2449999999999664</v>
      </c>
      <c r="W40" s="70"/>
      <c r="X40" s="29">
        <v>-1.642999999999994</v>
      </c>
      <c r="Y40" s="209"/>
      <c r="Z40" s="210">
        <v>-20.236999999999941</v>
      </c>
      <c r="AB40" s="29">
        <v>23.38000000000001</v>
      </c>
      <c r="AC40" s="34"/>
      <c r="AD40" s="29">
        <v>71.659000000000006</v>
      </c>
      <c r="AF40" s="29">
        <f>SUM(AF19,AF27,AF37,AF39)</f>
        <v>-73.83</v>
      </c>
      <c r="AH40" s="29">
        <v>-16.691000000000003</v>
      </c>
      <c r="AJ40" s="210">
        <v>4.5179999999999403</v>
      </c>
      <c r="AL40" s="29">
        <f>SUM(AL19,AL27,AL37,AL39)</f>
        <v>-104.568</v>
      </c>
      <c r="AN40" s="29">
        <f>SUM(AN19,AN27,AN37,AN39)</f>
        <v>69.949000000000055</v>
      </c>
      <c r="AP40" s="29">
        <f>SUM(AP19,AP27,AP37,AP39)</f>
        <v>17.379000000000008</v>
      </c>
      <c r="AR40" s="29">
        <f>SUM(AR19,AR27,AR37,AR39)</f>
        <v>19.307999999999968</v>
      </c>
      <c r="AT40" s="210">
        <f t="shared" si="3"/>
        <v>2.0680000000000334</v>
      </c>
    </row>
    <row r="41" spans="1:46" s="211" customFormat="1" ht="12.75" customHeight="1" x14ac:dyDescent="0.2">
      <c r="A41" s="215" t="s">
        <v>134</v>
      </c>
      <c r="B41" s="210">
        <v>240.25300000000001</v>
      </c>
      <c r="C41" s="70"/>
      <c r="D41" s="210">
        <v>167.87799999999999</v>
      </c>
      <c r="E41" s="70"/>
      <c r="F41" s="210">
        <v>489.54300000000001</v>
      </c>
      <c r="G41" s="125"/>
      <c r="H41" s="29">
        <v>241.9130000000001</v>
      </c>
      <c r="I41" s="70"/>
      <c r="J41" s="29">
        <v>371.37700000000007</v>
      </c>
      <c r="K41" s="29"/>
      <c r="L41" s="29">
        <v>270.47000000000003</v>
      </c>
      <c r="M41" s="29"/>
      <c r="N41" s="29">
        <v>304.173</v>
      </c>
      <c r="O41" s="70"/>
      <c r="P41" s="210">
        <v>241.9130000000001</v>
      </c>
      <c r="Q41" s="125"/>
      <c r="R41" s="29">
        <v>293.65400000000005</v>
      </c>
      <c r="S41" s="70"/>
      <c r="T41" s="29">
        <v>261.05200000000002</v>
      </c>
      <c r="U41" s="29"/>
      <c r="V41" s="29">
        <v>267.81500000000005</v>
      </c>
      <c r="W41" s="29"/>
      <c r="X41" s="29">
        <v>275.06</v>
      </c>
      <c r="Y41" s="209"/>
      <c r="Z41" s="210">
        <v>293.65400000000005</v>
      </c>
      <c r="AB41" s="29">
        <v>273.41700000000009</v>
      </c>
      <c r="AC41" s="34"/>
      <c r="AD41" s="29">
        <v>296.79700000000008</v>
      </c>
      <c r="AF41" s="29">
        <v>368.45600000000002</v>
      </c>
      <c r="AH41" s="29">
        <v>294.62600000000003</v>
      </c>
      <c r="AJ41" s="210">
        <v>273.41700000000009</v>
      </c>
      <c r="AL41" s="29">
        <f>+AJ42</f>
        <v>277.935</v>
      </c>
      <c r="AN41" s="29">
        <f>+AL42</f>
        <v>173.36700000000002</v>
      </c>
      <c r="AP41" s="29">
        <f>+AN42</f>
        <v>243.31600000000009</v>
      </c>
      <c r="AR41" s="29">
        <f>+AP42</f>
        <v>260.69500000000011</v>
      </c>
      <c r="AT41" s="210">
        <f>AL41</f>
        <v>277.935</v>
      </c>
    </row>
    <row r="42" spans="1:46" s="211" customFormat="1" ht="12.75" customHeight="1" thickBot="1" x14ac:dyDescent="0.25">
      <c r="A42" s="215" t="s">
        <v>135</v>
      </c>
      <c r="B42" s="46">
        <v>167.87799999999999</v>
      </c>
      <c r="C42" s="70"/>
      <c r="D42" s="46">
        <v>489.54300000000001</v>
      </c>
      <c r="E42" s="70"/>
      <c r="F42" s="46">
        <v>241.9130000000001</v>
      </c>
      <c r="G42" s="125"/>
      <c r="H42" s="33">
        <v>371.37700000000007</v>
      </c>
      <c r="I42" s="70"/>
      <c r="J42" s="33">
        <v>270.47000000000003</v>
      </c>
      <c r="K42" s="70"/>
      <c r="L42" s="33">
        <v>304.173</v>
      </c>
      <c r="M42" s="70"/>
      <c r="N42" s="33">
        <v>293.654</v>
      </c>
      <c r="O42" s="70"/>
      <c r="P42" s="46">
        <v>293.65400000000005</v>
      </c>
      <c r="Q42" s="125"/>
      <c r="R42" s="33">
        <v>261.05200000000002</v>
      </c>
      <c r="S42" s="70"/>
      <c r="T42" s="33">
        <v>267.81500000000005</v>
      </c>
      <c r="U42" s="70"/>
      <c r="V42" s="33">
        <v>275.06</v>
      </c>
      <c r="W42" s="70"/>
      <c r="X42" s="33">
        <v>273.41700000000003</v>
      </c>
      <c r="Y42" s="209"/>
      <c r="Z42" s="46">
        <v>273.41700000000009</v>
      </c>
      <c r="AB42" s="33">
        <v>296.79700000000008</v>
      </c>
      <c r="AC42" s="21"/>
      <c r="AD42" s="33">
        <v>368.45600000000007</v>
      </c>
      <c r="AF42" s="33">
        <f>SUM(AF40:AF41)</f>
        <v>294.62600000000003</v>
      </c>
      <c r="AH42" s="33">
        <v>277.93500000000006</v>
      </c>
      <c r="AJ42" s="46">
        <v>277.935</v>
      </c>
      <c r="AL42" s="33">
        <f>SUM(AL40:AL41)</f>
        <v>173.36700000000002</v>
      </c>
      <c r="AN42" s="33">
        <f>SUM(AN40:AN41)</f>
        <v>243.31600000000009</v>
      </c>
      <c r="AP42" s="33">
        <f>SUM(AP40:AP41)</f>
        <v>260.69500000000011</v>
      </c>
      <c r="AR42" s="33">
        <f>SUM(AR40:AR41)</f>
        <v>280.0030000000001</v>
      </c>
      <c r="AT42" s="46">
        <f>SUM(AT40:AT41)</f>
        <v>280.00300000000004</v>
      </c>
    </row>
    <row r="43" spans="1:46" ht="12.75" customHeight="1" thickTop="1" x14ac:dyDescent="0.2">
      <c r="A43" s="98"/>
      <c r="B43" s="216"/>
      <c r="C43" s="70"/>
      <c r="D43" s="216"/>
      <c r="E43" s="70"/>
      <c r="F43" s="216"/>
      <c r="G43" s="125"/>
      <c r="H43" s="207"/>
      <c r="I43" s="70"/>
      <c r="J43" s="207"/>
      <c r="K43" s="70"/>
      <c r="L43" s="70"/>
      <c r="M43" s="70"/>
      <c r="N43" s="70"/>
      <c r="O43" s="70"/>
      <c r="P43" s="216"/>
      <c r="Q43" s="125"/>
      <c r="R43" s="207"/>
      <c r="S43" s="70"/>
      <c r="T43" s="207"/>
      <c r="U43" s="70"/>
      <c r="V43" s="70"/>
      <c r="W43" s="70"/>
      <c r="X43" s="70"/>
      <c r="Y43" s="70"/>
      <c r="Z43" s="216"/>
      <c r="AB43" s="207"/>
      <c r="AC43" s="220"/>
      <c r="AD43" s="207"/>
      <c r="AF43" s="207"/>
      <c r="AH43" s="70"/>
      <c r="AJ43" s="216"/>
      <c r="AL43" s="70"/>
      <c r="AN43" s="70"/>
      <c r="AP43" s="70"/>
      <c r="AR43" s="70"/>
      <c r="AT43" s="216"/>
    </row>
    <row r="44" spans="1:46" ht="12.75" customHeight="1" x14ac:dyDescent="0.2">
      <c r="A44" s="98"/>
      <c r="B44" s="99"/>
      <c r="C44" s="70"/>
      <c r="D44" s="99"/>
      <c r="E44" s="70"/>
      <c r="F44" s="99"/>
      <c r="G44" s="125"/>
      <c r="H44" s="207"/>
      <c r="I44" s="70"/>
      <c r="J44" s="207"/>
      <c r="K44" s="70"/>
      <c r="L44" s="70"/>
      <c r="M44" s="70"/>
      <c r="N44" s="70"/>
      <c r="O44" s="70"/>
      <c r="P44" s="99"/>
      <c r="Q44" s="125"/>
      <c r="R44" s="207"/>
      <c r="S44" s="70"/>
      <c r="T44" s="207"/>
      <c r="U44" s="70"/>
      <c r="V44" s="70"/>
      <c r="W44" s="70"/>
      <c r="X44" s="70"/>
      <c r="Y44" s="70"/>
      <c r="Z44" s="99"/>
      <c r="AB44" s="207"/>
      <c r="AC44" s="220"/>
      <c r="AD44" s="207"/>
      <c r="AF44" s="207"/>
      <c r="AH44" s="70"/>
      <c r="AJ44" s="99"/>
      <c r="AL44" s="70"/>
      <c r="AN44" s="70"/>
      <c r="AP44" s="70"/>
      <c r="AR44" s="70"/>
      <c r="AT44" s="99"/>
    </row>
    <row r="45" spans="1:46" ht="12.75" customHeight="1" x14ac:dyDescent="0.2">
      <c r="A45" s="98" t="s">
        <v>136</v>
      </c>
      <c r="B45" s="99"/>
      <c r="C45" s="70"/>
      <c r="D45" s="99"/>
      <c r="E45" s="70"/>
      <c r="F45" s="99"/>
      <c r="G45" s="125"/>
      <c r="H45" s="207"/>
      <c r="I45" s="70"/>
      <c r="J45" s="207"/>
      <c r="K45" s="70"/>
      <c r="L45" s="70"/>
      <c r="M45" s="70"/>
      <c r="N45" s="70"/>
      <c r="O45" s="70"/>
      <c r="P45" s="99"/>
      <c r="Q45" s="125"/>
      <c r="R45" s="207"/>
      <c r="S45" s="70"/>
      <c r="T45" s="207"/>
      <c r="U45" s="70"/>
      <c r="V45" s="70"/>
      <c r="W45" s="70"/>
      <c r="X45" s="70"/>
      <c r="Y45" s="70"/>
      <c r="Z45" s="99"/>
      <c r="AB45" s="207"/>
      <c r="AC45" s="220"/>
      <c r="AD45" s="207"/>
      <c r="AF45" s="207"/>
      <c r="AH45" s="70"/>
      <c r="AJ45" s="99"/>
      <c r="AL45" s="70"/>
      <c r="AN45" s="70"/>
      <c r="AP45" s="70"/>
      <c r="AR45" s="70"/>
      <c r="AT45" s="99"/>
    </row>
    <row r="46" spans="1:46" ht="12.75" customHeight="1" x14ac:dyDescent="0.2">
      <c r="A46" s="87" t="str">
        <f>A19</f>
        <v xml:space="preserve">Net cash provided by (used in) operating activities </v>
      </c>
      <c r="B46" s="22">
        <v>78.698000000000008</v>
      </c>
      <c r="C46" s="6"/>
      <c r="D46" s="22">
        <v>217.97500000000005</v>
      </c>
      <c r="E46" s="6"/>
      <c r="F46" s="22">
        <v>224.68299999999999</v>
      </c>
      <c r="G46" s="6"/>
      <c r="H46" s="6">
        <v>36.241999999999983</v>
      </c>
      <c r="I46" s="6"/>
      <c r="J46" s="6">
        <v>110.72199999999998</v>
      </c>
      <c r="K46" s="6"/>
      <c r="L46" s="6">
        <v>106.42300000000002</v>
      </c>
      <c r="M46" s="6"/>
      <c r="N46" s="6">
        <v>51.164999999999999</v>
      </c>
      <c r="O46" s="6"/>
      <c r="P46" s="22">
        <v>304.55200000000002</v>
      </c>
      <c r="Q46" s="6"/>
      <c r="R46" s="6">
        <v>13.631999999999989</v>
      </c>
      <c r="S46" s="6"/>
      <c r="T46" s="6">
        <v>91.992000000000004</v>
      </c>
      <c r="U46" s="6"/>
      <c r="V46" s="6">
        <v>86.83899999999997</v>
      </c>
      <c r="W46" s="6"/>
      <c r="X46" s="6">
        <v>-12.559999999999988</v>
      </c>
      <c r="Y46" s="6"/>
      <c r="Z46" s="22">
        <v>179.90299999999996</v>
      </c>
      <c r="AA46" s="136"/>
      <c r="AB46" s="6">
        <v>61.254000000000012</v>
      </c>
      <c r="AC46" s="21"/>
      <c r="AD46" s="6">
        <v>48.884999999999998</v>
      </c>
      <c r="AE46" s="136"/>
      <c r="AF46" s="6">
        <f>AF19</f>
        <v>59.457000000000008</v>
      </c>
      <c r="AG46" s="136"/>
      <c r="AH46" s="6">
        <v>13.572000000000003</v>
      </c>
      <c r="AI46" s="136"/>
      <c r="AJ46" s="22">
        <v>183.16799999999992</v>
      </c>
      <c r="AK46" s="136"/>
      <c r="AL46" s="6">
        <f>AL19</f>
        <v>-47.977999999999987</v>
      </c>
      <c r="AN46" s="6">
        <f>AN19</f>
        <v>76.389000000000053</v>
      </c>
      <c r="AP46" s="6">
        <f>AP19</f>
        <v>73.655000000000001</v>
      </c>
      <c r="AR46" s="6">
        <f>AR19</f>
        <v>32.523999999999965</v>
      </c>
      <c r="AT46" s="22">
        <f t="shared" ref="AT46:AT47" si="4">AL46+AN46+AP46+AR46</f>
        <v>134.59000000000003</v>
      </c>
    </row>
    <row r="47" spans="1:46" ht="12.75" customHeight="1" x14ac:dyDescent="0.2">
      <c r="A47" s="87" t="str">
        <f>A22</f>
        <v xml:space="preserve">Capital expenditures </v>
      </c>
      <c r="B47" s="210">
        <v>-27.817</v>
      </c>
      <c r="C47" s="70"/>
      <c r="D47" s="210">
        <v>-31.413</v>
      </c>
      <c r="E47" s="70"/>
      <c r="F47" s="210">
        <v>-29.327999999999999</v>
      </c>
      <c r="G47" s="125"/>
      <c r="H47" s="20">
        <v>-5.774</v>
      </c>
      <c r="I47" s="70"/>
      <c r="J47" s="20">
        <v>-4.5679999999999996</v>
      </c>
      <c r="K47" s="70"/>
      <c r="L47" s="20">
        <v>-6.3789999999999996</v>
      </c>
      <c r="M47" s="70"/>
      <c r="N47" s="20">
        <v>-8.5540000000000003</v>
      </c>
      <c r="O47" s="70"/>
      <c r="P47" s="210">
        <v>-25.274999999999999</v>
      </c>
      <c r="Q47" s="125"/>
      <c r="R47" s="20">
        <v>-7.9470000000000001</v>
      </c>
      <c r="S47" s="70"/>
      <c r="T47" s="20">
        <v>-6.16</v>
      </c>
      <c r="U47" s="70"/>
      <c r="V47" s="20">
        <v>-6.53</v>
      </c>
      <c r="W47" s="70"/>
      <c r="X47" s="20">
        <v>-9.9909999999999997</v>
      </c>
      <c r="Y47" s="70"/>
      <c r="Z47" s="210">
        <v>-30.628</v>
      </c>
      <c r="AB47" s="20">
        <v>-4.1849999999999996</v>
      </c>
      <c r="AC47" s="18"/>
      <c r="AD47" s="20">
        <v>-4.681</v>
      </c>
      <c r="AF47" s="20">
        <f>AF22</f>
        <v>-7.766</v>
      </c>
      <c r="AH47" s="20">
        <v>-9.5570000000000004</v>
      </c>
      <c r="AJ47" s="210">
        <v>-26.189</v>
      </c>
      <c r="AL47" s="20">
        <f>AL22</f>
        <v>-7.1</v>
      </c>
      <c r="AN47" s="20">
        <f>AN22</f>
        <v>-7.6890000000000001</v>
      </c>
      <c r="AP47" s="20">
        <f>AP22</f>
        <v>-4.5439999999999996</v>
      </c>
      <c r="AR47" s="20">
        <f>AR22</f>
        <v>-6.1109999999999998</v>
      </c>
      <c r="AT47" s="210">
        <f t="shared" si="4"/>
        <v>-25.443999999999999</v>
      </c>
    </row>
    <row r="48" spans="1:46" ht="12.75" customHeight="1" x14ac:dyDescent="0.2">
      <c r="A48" s="214" t="s">
        <v>136</v>
      </c>
      <c r="B48" s="311">
        <v>50.881000000000007</v>
      </c>
      <c r="C48" s="6"/>
      <c r="D48" s="311">
        <v>186.56200000000004</v>
      </c>
      <c r="E48" s="6"/>
      <c r="F48" s="311">
        <v>195.35499999999999</v>
      </c>
      <c r="G48" s="6"/>
      <c r="H48" s="312">
        <v>30.467999999999982</v>
      </c>
      <c r="I48" s="6"/>
      <c r="J48" s="312">
        <v>106.15399999999998</v>
      </c>
      <c r="K48" s="6"/>
      <c r="L48" s="312">
        <v>100.04400000000001</v>
      </c>
      <c r="M48" s="6"/>
      <c r="N48" s="312">
        <v>42.610999999999997</v>
      </c>
      <c r="O48" s="6"/>
      <c r="P48" s="311">
        <v>279.27700000000004</v>
      </c>
      <c r="Q48" s="6"/>
      <c r="R48" s="312">
        <v>5.684999999999989</v>
      </c>
      <c r="S48" s="6"/>
      <c r="T48" s="312">
        <v>85.832000000000008</v>
      </c>
      <c r="U48" s="6"/>
      <c r="V48" s="312">
        <v>80.308999999999969</v>
      </c>
      <c r="W48" s="6"/>
      <c r="X48" s="312">
        <v>-22.550999999999988</v>
      </c>
      <c r="Y48" s="6"/>
      <c r="Z48" s="311">
        <v>149.27499999999998</v>
      </c>
      <c r="AA48" s="136"/>
      <c r="AB48" s="312">
        <v>57.06900000000001</v>
      </c>
      <c r="AC48" s="21"/>
      <c r="AD48" s="312">
        <v>44.204000000000001</v>
      </c>
      <c r="AE48" s="136"/>
      <c r="AF48" s="312">
        <f>SUM(AF46:AF47)</f>
        <v>51.69100000000001</v>
      </c>
      <c r="AG48" s="136"/>
      <c r="AH48" s="312">
        <v>4.0150000000000023</v>
      </c>
      <c r="AI48" s="136"/>
      <c r="AJ48" s="311">
        <v>156.97899999999993</v>
      </c>
      <c r="AK48" s="136"/>
      <c r="AL48" s="312">
        <f>SUM(AL46:AL47)</f>
        <v>-55.077999999999989</v>
      </c>
      <c r="AN48" s="312">
        <f>SUM(AN46:AN47)</f>
        <v>68.700000000000045</v>
      </c>
      <c r="AP48" s="312">
        <f>SUM(AP46:AP47)</f>
        <v>69.111000000000004</v>
      </c>
      <c r="AR48" s="312">
        <f>SUM(AR46:AR47)</f>
        <v>26.412999999999965</v>
      </c>
      <c r="AT48" s="311">
        <f>SUM(AT46:AT47)</f>
        <v>109.14600000000003</v>
      </c>
    </row>
    <row r="49" spans="1:46" ht="12.75" customHeight="1" x14ac:dyDescent="0.2">
      <c r="A49" s="214"/>
      <c r="B49" s="210"/>
      <c r="C49" s="70"/>
      <c r="D49" s="210"/>
      <c r="E49" s="70"/>
      <c r="F49" s="210"/>
      <c r="G49" s="125"/>
      <c r="H49" s="34"/>
      <c r="I49" s="29"/>
      <c r="J49" s="34"/>
      <c r="K49" s="29"/>
      <c r="L49" s="34"/>
      <c r="M49" s="29"/>
      <c r="N49" s="34"/>
      <c r="O49" s="29"/>
      <c r="P49" s="210"/>
      <c r="Q49" s="125"/>
      <c r="R49" s="34"/>
      <c r="S49" s="29"/>
      <c r="T49" s="34"/>
      <c r="U49" s="29"/>
      <c r="V49" s="34"/>
      <c r="W49" s="29"/>
      <c r="X49" s="34"/>
      <c r="Y49" s="29"/>
      <c r="Z49" s="210"/>
      <c r="AB49" s="34"/>
      <c r="AC49" s="34"/>
      <c r="AD49" s="34"/>
      <c r="AF49" s="34"/>
      <c r="AH49" s="34"/>
      <c r="AJ49" s="210"/>
      <c r="AL49" s="34"/>
      <c r="AN49" s="34"/>
      <c r="AP49" s="34"/>
      <c r="AR49" s="34"/>
      <c r="AT49" s="210"/>
    </row>
    <row r="50" spans="1:46" x14ac:dyDescent="0.2">
      <c r="A50" s="87" t="str">
        <f>A33</f>
        <v>Repurchases of common stock</v>
      </c>
      <c r="B50" s="210">
        <v>-54.921000000000006</v>
      </c>
      <c r="C50" s="70"/>
      <c r="D50" s="210">
        <v>-34.953000000000003</v>
      </c>
      <c r="E50" s="70"/>
      <c r="F50" s="210">
        <v>-74.871000000000009</v>
      </c>
      <c r="G50" s="125"/>
      <c r="H50" s="20">
        <v>0</v>
      </c>
      <c r="I50" s="70"/>
      <c r="J50" s="20">
        <v>-39.965000000000003</v>
      </c>
      <c r="K50" s="70"/>
      <c r="L50" s="20">
        <v>-59.95</v>
      </c>
      <c r="M50" s="70"/>
      <c r="N50" s="20">
        <v>-125</v>
      </c>
      <c r="O50" s="70"/>
      <c r="P50" s="210">
        <v>-224.91500000000002</v>
      </c>
      <c r="Q50" s="125"/>
      <c r="R50" s="20">
        <v>0</v>
      </c>
      <c r="S50" s="70"/>
      <c r="T50" s="20">
        <v>0</v>
      </c>
      <c r="U50" s="70"/>
      <c r="V50" s="20">
        <v>-49.962000000000003</v>
      </c>
      <c r="W50" s="70"/>
      <c r="X50" s="20">
        <v>-14.978</v>
      </c>
      <c r="Y50" s="70"/>
      <c r="Z50" s="210">
        <v>-64.94</v>
      </c>
      <c r="AB50" s="20">
        <v>0</v>
      </c>
      <c r="AC50" s="18"/>
      <c r="AD50" s="20">
        <v>0</v>
      </c>
      <c r="AF50" s="20">
        <v>0</v>
      </c>
      <c r="AH50" s="20">
        <v>0</v>
      </c>
      <c r="AJ50" s="210">
        <v>0</v>
      </c>
      <c r="AL50" s="20">
        <v>0</v>
      </c>
      <c r="AN50" s="20">
        <v>0</v>
      </c>
      <c r="AP50" s="20">
        <f>AP33</f>
        <v>-34.994</v>
      </c>
      <c r="AR50" s="20">
        <f>AR33</f>
        <v>-15.997</v>
      </c>
      <c r="AT50" s="210">
        <f>AT33</f>
        <v>-50.991</v>
      </c>
    </row>
    <row r="51" spans="1:46" ht="15.75" customHeight="1" thickBot="1" x14ac:dyDescent="0.25">
      <c r="A51" s="214" t="s">
        <v>137</v>
      </c>
      <c r="B51" s="127">
        <v>1.0794009551699062</v>
      </c>
      <c r="C51" s="70"/>
      <c r="D51" s="127">
        <v>0.18735326593840115</v>
      </c>
      <c r="E51" s="70"/>
      <c r="F51" s="127">
        <v>0.38325612346753352</v>
      </c>
      <c r="G51" s="70"/>
      <c r="H51" s="217"/>
      <c r="I51" s="70"/>
      <c r="J51" s="218"/>
      <c r="K51" s="70"/>
      <c r="L51" s="218"/>
      <c r="M51" s="70"/>
      <c r="N51" s="219"/>
      <c r="O51" s="70"/>
      <c r="P51" s="127">
        <v>0.80534737912538445</v>
      </c>
      <c r="Q51" s="70"/>
      <c r="R51" s="217"/>
      <c r="S51" s="70"/>
      <c r="T51" s="218"/>
      <c r="U51" s="70"/>
      <c r="V51" s="218"/>
      <c r="W51" s="70"/>
      <c r="X51" s="219"/>
      <c r="Y51" s="70"/>
      <c r="Z51" s="127">
        <v>0.43503600736894998</v>
      </c>
      <c r="AB51" s="217"/>
      <c r="AC51" s="220"/>
      <c r="AD51" s="217"/>
      <c r="AF51" s="217"/>
      <c r="AH51" s="219"/>
      <c r="AJ51" s="127"/>
      <c r="AL51" s="219"/>
      <c r="AN51" s="219"/>
      <c r="AP51" s="219">
        <f>-AP50/AP48</f>
        <v>0.5063448655062146</v>
      </c>
      <c r="AR51" s="219">
        <f>-AR50/AR48</f>
        <v>0.60564873357816307</v>
      </c>
      <c r="AT51" s="127">
        <f>-AT50/AT48</f>
        <v>0.4671815733054806</v>
      </c>
    </row>
    <row r="52" spans="1:46" ht="12.75" customHeight="1" thickTop="1" x14ac:dyDescent="0.2">
      <c r="A52" s="98"/>
      <c r="B52" s="99"/>
      <c r="C52" s="70"/>
      <c r="D52" s="99"/>
      <c r="E52" s="70"/>
      <c r="F52" s="99"/>
      <c r="G52" s="70"/>
      <c r="H52" s="207"/>
      <c r="I52" s="70"/>
      <c r="J52" s="207"/>
      <c r="K52" s="70"/>
      <c r="L52" s="70"/>
      <c r="M52" s="70"/>
      <c r="N52" s="70"/>
      <c r="O52" s="70"/>
      <c r="P52" s="99"/>
      <c r="Q52" s="70"/>
      <c r="R52" s="207"/>
      <c r="S52" s="220"/>
      <c r="T52" s="70"/>
      <c r="U52" s="70"/>
      <c r="V52" s="70"/>
      <c r="W52" s="70"/>
      <c r="X52" s="70"/>
      <c r="Y52" s="70"/>
      <c r="Z52" s="99"/>
      <c r="AC52" s="71"/>
      <c r="AH52" s="70"/>
      <c r="AJ52" s="99"/>
      <c r="AL52" s="70"/>
      <c r="AN52" s="70"/>
      <c r="AP52" s="70"/>
      <c r="AR52" s="70"/>
      <c r="AT52" s="99"/>
    </row>
    <row r="53" spans="1:46" ht="12.75" customHeight="1" x14ac:dyDescent="0.2">
      <c r="A53" s="98" t="s">
        <v>193</v>
      </c>
      <c r="B53" s="99"/>
      <c r="C53" s="70"/>
      <c r="D53" s="99"/>
      <c r="E53" s="70"/>
      <c r="F53" s="99"/>
      <c r="G53" s="70"/>
      <c r="H53" s="207"/>
      <c r="I53" s="70"/>
      <c r="J53" s="207"/>
      <c r="K53" s="70"/>
      <c r="L53" s="70"/>
      <c r="M53" s="70"/>
      <c r="N53" s="70"/>
      <c r="O53" s="70"/>
      <c r="P53" s="99"/>
      <c r="Q53" s="70"/>
      <c r="R53" s="207"/>
      <c r="S53" s="220"/>
      <c r="T53" s="70"/>
      <c r="U53" s="70"/>
      <c r="V53" s="70"/>
      <c r="W53" s="70"/>
      <c r="X53" s="70"/>
      <c r="Y53" s="70"/>
      <c r="Z53" s="99"/>
      <c r="AC53" s="71"/>
      <c r="AH53" s="70"/>
      <c r="AJ53" s="99"/>
      <c r="AL53" s="70"/>
      <c r="AN53" s="70"/>
      <c r="AP53" s="70"/>
      <c r="AR53" s="70"/>
      <c r="AT53" s="99"/>
    </row>
    <row r="54" spans="1:46" ht="12.75" customHeight="1" x14ac:dyDescent="0.2">
      <c r="A54" s="87" t="s">
        <v>189</v>
      </c>
      <c r="B54" s="22">
        <v>50.881000000000007</v>
      </c>
      <c r="C54" s="6"/>
      <c r="D54" s="22">
        <v>186.56200000000004</v>
      </c>
      <c r="E54" s="6"/>
      <c r="F54" s="22">
        <v>195.35499999999999</v>
      </c>
      <c r="G54" s="6"/>
      <c r="H54" s="6">
        <v>30.467999999999982</v>
      </c>
      <c r="I54" s="6"/>
      <c r="J54" s="6">
        <v>106.15399999999998</v>
      </c>
      <c r="K54" s="6"/>
      <c r="L54" s="6">
        <v>100.04400000000001</v>
      </c>
      <c r="M54" s="6"/>
      <c r="N54" s="6">
        <v>42.610999999999997</v>
      </c>
      <c r="O54" s="6"/>
      <c r="P54" s="22">
        <v>279.27700000000004</v>
      </c>
      <c r="Q54" s="6"/>
      <c r="R54" s="6">
        <v>5.684999999999989</v>
      </c>
      <c r="S54" s="21"/>
      <c r="T54" s="6">
        <v>85.832000000000008</v>
      </c>
      <c r="U54" s="6"/>
      <c r="V54" s="6">
        <v>80.308999999999969</v>
      </c>
      <c r="W54" s="6"/>
      <c r="X54" s="6">
        <v>-22.550999999999988</v>
      </c>
      <c r="Y54" s="6"/>
      <c r="Z54" s="22">
        <v>149.27499999999998</v>
      </c>
      <c r="AA54" s="136"/>
      <c r="AB54" s="6">
        <v>57.06900000000001</v>
      </c>
      <c r="AC54" s="21"/>
      <c r="AD54" s="6">
        <v>44.204000000000001</v>
      </c>
      <c r="AE54" s="136"/>
      <c r="AF54" s="6">
        <f>+AF48</f>
        <v>51.69100000000001</v>
      </c>
      <c r="AG54" s="136"/>
      <c r="AH54" s="6">
        <v>4.0150000000000023</v>
      </c>
      <c r="AI54" s="136"/>
      <c r="AJ54" s="22">
        <v>156.97899999999993</v>
      </c>
      <c r="AK54" s="136"/>
      <c r="AL54" s="6">
        <f>+AL48</f>
        <v>-55.077999999999989</v>
      </c>
      <c r="AN54" s="6">
        <f>+AN48</f>
        <v>68.700000000000045</v>
      </c>
      <c r="AP54" s="6">
        <f>+AP48</f>
        <v>69.111000000000004</v>
      </c>
      <c r="AR54" s="6">
        <f>+AR48</f>
        <v>26.412999999999965</v>
      </c>
      <c r="AT54" s="22">
        <f t="shared" ref="AT54:AT57" si="5">AL54+AN54+AP54+AR54</f>
        <v>109.14600000000003</v>
      </c>
    </row>
    <row r="55" spans="1:46" ht="12.75" customHeight="1" x14ac:dyDescent="0.2">
      <c r="A55" s="87" t="s">
        <v>190</v>
      </c>
      <c r="B55" s="210">
        <v>0.502</v>
      </c>
      <c r="C55" s="70"/>
      <c r="D55" s="210">
        <v>20.946999999999999</v>
      </c>
      <c r="E55" s="70"/>
      <c r="F55" s="210">
        <v>37.198999999999998</v>
      </c>
      <c r="G55" s="125"/>
      <c r="H55" s="20">
        <v>12.032999999999999</v>
      </c>
      <c r="I55" s="70"/>
      <c r="J55" s="20">
        <v>5.3550000000000004</v>
      </c>
      <c r="K55" s="70"/>
      <c r="L55" s="20">
        <v>1.871</v>
      </c>
      <c r="M55" s="70"/>
      <c r="N55" s="20">
        <v>1.3160000000000001</v>
      </c>
      <c r="O55" s="70"/>
      <c r="P55" s="210">
        <v>20.574999999999996</v>
      </c>
      <c r="Q55" s="125"/>
      <c r="R55" s="20">
        <v>17.327000000000002</v>
      </c>
      <c r="S55" s="70"/>
      <c r="T55" s="20">
        <v>5.4829999999999997</v>
      </c>
      <c r="U55" s="70"/>
      <c r="V55" s="20">
        <v>24.966999999999999</v>
      </c>
      <c r="W55" s="70"/>
      <c r="X55" s="20">
        <v>5.8109999999999999</v>
      </c>
      <c r="Y55" s="70"/>
      <c r="Z55" s="210">
        <v>53.588000000000001</v>
      </c>
      <c r="AB55" s="20">
        <v>16.701000000000001</v>
      </c>
      <c r="AC55" s="18"/>
      <c r="AD55" s="20">
        <v>25.065999999999999</v>
      </c>
      <c r="AF55" s="20">
        <v>8.1259999999999994</v>
      </c>
      <c r="AH55" s="20">
        <v>5.1260000000000003</v>
      </c>
      <c r="AJ55" s="210">
        <v>55.018999999999991</v>
      </c>
      <c r="AL55" s="20">
        <v>15.815</v>
      </c>
      <c r="AN55" s="20">
        <v>13.125</v>
      </c>
      <c r="AP55" s="20">
        <v>6.3890000000000002</v>
      </c>
      <c r="AR55" s="20">
        <v>1.744</v>
      </c>
      <c r="AT55" s="210">
        <f t="shared" si="5"/>
        <v>37.073</v>
      </c>
    </row>
    <row r="56" spans="1:46" ht="12.75" customHeight="1" x14ac:dyDescent="0.2">
      <c r="A56" s="87" t="s">
        <v>191</v>
      </c>
      <c r="B56" s="210">
        <v>48.2</v>
      </c>
      <c r="C56" s="70"/>
      <c r="D56" s="210">
        <v>0</v>
      </c>
      <c r="E56" s="70"/>
      <c r="F56" s="210">
        <v>0</v>
      </c>
      <c r="G56" s="125"/>
      <c r="H56" s="20">
        <v>0</v>
      </c>
      <c r="I56" s="70"/>
      <c r="J56" s="20">
        <v>0</v>
      </c>
      <c r="K56" s="70"/>
      <c r="L56" s="20">
        <v>0</v>
      </c>
      <c r="M56" s="70"/>
      <c r="N56" s="20">
        <v>0</v>
      </c>
      <c r="O56" s="70"/>
      <c r="P56" s="210">
        <v>0</v>
      </c>
      <c r="Q56" s="125"/>
      <c r="R56" s="20">
        <v>0</v>
      </c>
      <c r="S56" s="70"/>
      <c r="T56" s="20">
        <v>0</v>
      </c>
      <c r="U56" s="70"/>
      <c r="V56" s="20">
        <v>0</v>
      </c>
      <c r="W56" s="70"/>
      <c r="X56" s="20">
        <v>0</v>
      </c>
      <c r="Y56" s="70"/>
      <c r="Z56" s="210">
        <v>0</v>
      </c>
      <c r="AB56" s="20">
        <v>0</v>
      </c>
      <c r="AC56" s="18"/>
      <c r="AD56" s="20">
        <v>28.2</v>
      </c>
      <c r="AF56" s="20">
        <v>0</v>
      </c>
      <c r="AH56" s="20">
        <v>0</v>
      </c>
      <c r="AJ56" s="210">
        <v>28.2</v>
      </c>
      <c r="AL56" s="20">
        <v>1.175</v>
      </c>
      <c r="AN56" s="20">
        <v>0</v>
      </c>
      <c r="AP56" s="20">
        <v>2.1</v>
      </c>
      <c r="AR56" s="20">
        <v>0</v>
      </c>
      <c r="AT56" s="210">
        <f t="shared" si="5"/>
        <v>3.2750000000000004</v>
      </c>
    </row>
    <row r="57" spans="1:46" ht="12.75" customHeight="1" x14ac:dyDescent="0.2">
      <c r="A57" s="87" t="s">
        <v>192</v>
      </c>
      <c r="B57" s="210">
        <v>0</v>
      </c>
      <c r="C57" s="70"/>
      <c r="D57" s="210">
        <v>0</v>
      </c>
      <c r="E57" s="70"/>
      <c r="F57" s="210">
        <v>0</v>
      </c>
      <c r="G57" s="125"/>
      <c r="H57" s="20">
        <v>0</v>
      </c>
      <c r="I57" s="70"/>
      <c r="J57" s="20">
        <v>0</v>
      </c>
      <c r="K57" s="70"/>
      <c r="L57" s="20">
        <v>0</v>
      </c>
      <c r="M57" s="70"/>
      <c r="N57" s="20">
        <v>0</v>
      </c>
      <c r="O57" s="70"/>
      <c r="P57" s="210">
        <v>0</v>
      </c>
      <c r="Q57" s="125"/>
      <c r="R57" s="20">
        <v>0</v>
      </c>
      <c r="S57" s="70"/>
      <c r="T57" s="20">
        <v>0</v>
      </c>
      <c r="U57" s="70"/>
      <c r="V57" s="20">
        <v>0</v>
      </c>
      <c r="W57" s="70"/>
      <c r="X57" s="20">
        <v>25.875</v>
      </c>
      <c r="Y57" s="70"/>
      <c r="Z57" s="210">
        <v>25.875</v>
      </c>
      <c r="AB57" s="20">
        <v>0</v>
      </c>
      <c r="AC57" s="18"/>
      <c r="AD57" s="20">
        <v>0</v>
      </c>
      <c r="AF57" s="20">
        <v>0</v>
      </c>
      <c r="AH57" s="20">
        <v>0</v>
      </c>
      <c r="AJ57" s="210">
        <v>0</v>
      </c>
      <c r="AL57" s="20">
        <v>0</v>
      </c>
      <c r="AN57" s="20">
        <v>0</v>
      </c>
      <c r="AP57" s="20">
        <v>0</v>
      </c>
      <c r="AR57" s="20">
        <v>0</v>
      </c>
      <c r="AT57" s="210">
        <f t="shared" si="5"/>
        <v>0</v>
      </c>
    </row>
    <row r="58" spans="1:46" ht="12.75" customHeight="1" x14ac:dyDescent="0.2">
      <c r="A58" s="214" t="s">
        <v>193</v>
      </c>
      <c r="B58" s="311">
        <v>99.583000000000013</v>
      </c>
      <c r="C58" s="6"/>
      <c r="D58" s="311">
        <v>207.50900000000004</v>
      </c>
      <c r="E58" s="6"/>
      <c r="F58" s="311">
        <v>232.55399999999997</v>
      </c>
      <c r="G58" s="6"/>
      <c r="H58" s="312">
        <v>42.500999999999983</v>
      </c>
      <c r="I58" s="6"/>
      <c r="J58" s="312">
        <v>111.50899999999999</v>
      </c>
      <c r="K58" s="6"/>
      <c r="L58" s="312">
        <v>101.91500000000001</v>
      </c>
      <c r="M58" s="6"/>
      <c r="N58" s="312">
        <v>43.927</v>
      </c>
      <c r="O58" s="6"/>
      <c r="P58" s="311">
        <v>299.85200000000003</v>
      </c>
      <c r="Q58" s="6"/>
      <c r="R58" s="312">
        <v>23.01199999999999</v>
      </c>
      <c r="S58" s="6"/>
      <c r="T58" s="312">
        <v>91.315000000000012</v>
      </c>
      <c r="U58" s="6"/>
      <c r="V58" s="312">
        <v>105.27599999999997</v>
      </c>
      <c r="W58" s="6"/>
      <c r="X58" s="312">
        <v>9.1350000000000122</v>
      </c>
      <c r="Y58" s="6"/>
      <c r="Z58" s="311">
        <v>228.73799999999997</v>
      </c>
      <c r="AA58" s="136"/>
      <c r="AB58" s="312">
        <v>73.77000000000001</v>
      </c>
      <c r="AC58" s="21"/>
      <c r="AD58" s="312">
        <v>97.47</v>
      </c>
      <c r="AE58" s="136"/>
      <c r="AF58" s="312">
        <f>SUM(AF54:AF57)</f>
        <v>59.817000000000007</v>
      </c>
      <c r="AG58" s="136"/>
      <c r="AH58" s="312">
        <v>9.1410000000000018</v>
      </c>
      <c r="AI58" s="136"/>
      <c r="AJ58" s="311">
        <v>240.19799999999992</v>
      </c>
      <c r="AK58" s="136"/>
      <c r="AL58" s="312">
        <f>SUM(AL54:AL57)</f>
        <v>-38.087999999999994</v>
      </c>
      <c r="AN58" s="312">
        <f>SUM(AN54:AN57)</f>
        <v>81.825000000000045</v>
      </c>
      <c r="AP58" s="312">
        <f>SUM(AP54:AP57)</f>
        <v>77.599999999999994</v>
      </c>
      <c r="AR58" s="312">
        <f>SUM(AR54:AR57)</f>
        <v>28.156999999999965</v>
      </c>
      <c r="AT58" s="311">
        <f>SUM(AT54:AT57)</f>
        <v>149.49400000000003</v>
      </c>
    </row>
    <row r="59" spans="1:46" ht="12.75" customHeight="1" x14ac:dyDescent="0.2">
      <c r="A59" s="214"/>
      <c r="B59" s="210"/>
      <c r="C59" s="70"/>
      <c r="D59" s="210"/>
      <c r="E59" s="70"/>
      <c r="F59" s="210"/>
      <c r="G59" s="125"/>
      <c r="H59" s="34"/>
      <c r="I59" s="29"/>
      <c r="J59" s="34"/>
      <c r="K59" s="29"/>
      <c r="L59" s="34"/>
      <c r="M59" s="29"/>
      <c r="N59" s="34"/>
      <c r="O59" s="29"/>
      <c r="P59" s="210"/>
      <c r="Q59" s="125"/>
      <c r="R59" s="34"/>
      <c r="S59" s="29"/>
      <c r="T59" s="34"/>
      <c r="U59" s="29"/>
      <c r="V59" s="34"/>
      <c r="W59" s="29"/>
      <c r="X59" s="34"/>
      <c r="Y59" s="29"/>
      <c r="Z59" s="210"/>
      <c r="AB59" s="34"/>
      <c r="AC59" s="34"/>
      <c r="AH59" s="34"/>
      <c r="AJ59" s="210"/>
      <c r="AT59" s="210"/>
    </row>
    <row r="60" spans="1:46" ht="12.75" customHeight="1" thickBot="1" x14ac:dyDescent="0.25">
      <c r="A60" s="98"/>
      <c r="B60" s="120"/>
      <c r="C60" s="70"/>
      <c r="D60" s="120"/>
      <c r="E60" s="70"/>
      <c r="F60" s="120"/>
      <c r="G60" s="70"/>
      <c r="H60" s="207"/>
      <c r="I60" s="70"/>
      <c r="J60" s="207"/>
      <c r="K60" s="70"/>
      <c r="L60" s="70"/>
      <c r="M60" s="70"/>
      <c r="N60" s="70"/>
      <c r="O60" s="70"/>
      <c r="P60" s="120"/>
      <c r="Q60" s="70"/>
      <c r="R60" s="207"/>
      <c r="S60" s="207"/>
      <c r="T60" s="70"/>
      <c r="U60" s="70"/>
      <c r="V60" s="70"/>
      <c r="W60" s="70"/>
      <c r="X60" s="70"/>
      <c r="Y60" s="70"/>
      <c r="Z60" s="120"/>
      <c r="AC60" s="71"/>
      <c r="AH60" s="70"/>
      <c r="AJ60" s="120"/>
      <c r="AT60" s="120"/>
    </row>
    <row r="61" spans="1:46" ht="12.75" customHeight="1" x14ac:dyDescent="0.2">
      <c r="A61" s="98"/>
      <c r="B61" s="128"/>
      <c r="D61" s="128"/>
      <c r="F61" s="128"/>
      <c r="M61" s="128"/>
      <c r="N61" s="128"/>
      <c r="O61" s="128"/>
      <c r="P61" s="221"/>
      <c r="AC61" s="71"/>
    </row>
    <row r="62" spans="1:46" ht="12.75" customHeight="1" x14ac:dyDescent="0.2">
      <c r="A62" s="349" t="s">
        <v>138</v>
      </c>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49"/>
      <c r="AK62" s="349"/>
      <c r="AL62" s="349"/>
      <c r="AM62" s="349"/>
      <c r="AN62" s="349"/>
      <c r="AO62" s="349"/>
      <c r="AP62" s="349"/>
      <c r="AQ62" s="349"/>
      <c r="AR62" s="349"/>
      <c r="AS62" s="349"/>
      <c r="AT62" s="349"/>
    </row>
    <row r="63" spans="1:46" ht="12.75" customHeight="1" x14ac:dyDescent="0.2">
      <c r="A63" s="322"/>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row>
  </sheetData>
  <mergeCells count="9">
    <mergeCell ref="AL5:AR5"/>
    <mergeCell ref="AL3:AT3"/>
    <mergeCell ref="A62:AT62"/>
    <mergeCell ref="H3:P3"/>
    <mergeCell ref="R3:Z3"/>
    <mergeCell ref="AB3:AJ3"/>
    <mergeCell ref="H5:N5"/>
    <mergeCell ref="R5:X5"/>
    <mergeCell ref="AB5:AH5"/>
  </mergeCells>
  <printOptions horizontalCentered="1"/>
  <pageMargins left="0.7" right="0.7" top="1" bottom="0.75" header="0.3" footer="0.3"/>
  <pageSetup scale="51" orientation="landscape" r:id="rId1"/>
  <headerFooter alignWithMargins="0">
    <oddFooter>&amp;C&amp;8PTC Investor Relations
investor@ptc.com</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39997558519241921"/>
  </sheetPr>
  <dimension ref="A1:AF97"/>
  <sheetViews>
    <sheetView zoomScale="85" zoomScaleNormal="85" zoomScalePageLayoutView="80" workbookViewId="0">
      <pane xSplit="1" topLeftCell="B1" activePane="topRight" state="frozen"/>
      <selection pane="topRight" activeCell="A3" sqref="A3:AF50"/>
    </sheetView>
  </sheetViews>
  <sheetFormatPr defaultColWidth="9.140625" defaultRowHeight="12.75" x14ac:dyDescent="0.2"/>
  <cols>
    <col min="1" max="1" width="50.42578125" style="1" bestFit="1" customWidth="1"/>
    <col min="2" max="2" width="11.7109375" style="1" customWidth="1"/>
    <col min="3" max="3" width="1.140625" style="1" customWidth="1"/>
    <col min="4" max="4" width="11.7109375" style="1" customWidth="1"/>
    <col min="5" max="5" width="1.140625" style="1" customWidth="1"/>
    <col min="6" max="6" width="11.7109375" style="1" customWidth="1"/>
    <col min="7" max="7" width="1.140625" style="1" customWidth="1"/>
    <col min="8" max="8" width="9.85546875" style="1" customWidth="1"/>
    <col min="9" max="9" width="1.140625" style="1" customWidth="1"/>
    <col min="10" max="10" width="10" style="1" customWidth="1"/>
    <col min="11" max="11" width="1.140625" style="1" customWidth="1"/>
    <col min="12" max="12" width="9.85546875" style="1" customWidth="1"/>
    <col min="13" max="13" width="1.140625" style="1" customWidth="1"/>
    <col min="14" max="14" width="9.85546875" style="1" customWidth="1"/>
    <col min="15" max="15" width="1.140625" style="1" customWidth="1"/>
    <col min="16" max="16" width="11.7109375" style="1" customWidth="1"/>
    <col min="17" max="17" width="1.140625" style="1" customWidth="1"/>
    <col min="18" max="18" width="9.85546875" style="1" bestFit="1" customWidth="1"/>
    <col min="19" max="19" width="1.140625" style="1" customWidth="1"/>
    <col min="20" max="20" width="9.7109375" style="1" bestFit="1" customWidth="1"/>
    <col min="21" max="21" width="1.140625" style="1" customWidth="1"/>
    <col min="22" max="22" width="9.85546875" style="1" customWidth="1"/>
    <col min="23" max="23" width="1.140625" style="1" customWidth="1"/>
    <col min="24" max="24" width="9.7109375" style="1" bestFit="1" customWidth="1"/>
    <col min="25" max="25" width="1.140625" style="1" customWidth="1"/>
    <col min="26" max="26" width="11.7109375" style="1" customWidth="1"/>
    <col min="27" max="27" width="1" style="1" customWidth="1"/>
    <col min="28" max="28" width="11.140625" style="1" customWidth="1"/>
    <col min="29" max="29" width="1.28515625" style="1" customWidth="1"/>
    <col min="30" max="30" width="11.140625" style="1" customWidth="1"/>
    <col min="31" max="31" width="1.42578125" style="1" customWidth="1"/>
    <col min="32" max="32" width="11.140625" style="1" customWidth="1"/>
    <col min="33" max="16384" width="9.140625" style="1"/>
  </cols>
  <sheetData>
    <row r="1" spans="1:32" ht="12.75" customHeight="1" x14ac:dyDescent="0.2">
      <c r="B1" s="4"/>
      <c r="C1" s="4"/>
      <c r="D1" s="4"/>
      <c r="E1" s="4"/>
      <c r="F1" s="4"/>
      <c r="G1" s="4"/>
      <c r="H1" s="4"/>
      <c r="I1" s="4"/>
      <c r="J1" s="4"/>
      <c r="K1" s="4"/>
      <c r="L1" s="4"/>
      <c r="M1" s="4"/>
      <c r="N1" s="4"/>
      <c r="O1" s="4"/>
      <c r="P1" s="4"/>
      <c r="Q1" s="4"/>
      <c r="R1" s="4"/>
      <c r="S1" s="4"/>
      <c r="T1" s="4"/>
      <c r="U1" s="4"/>
      <c r="V1" s="4"/>
    </row>
    <row r="2" spans="1:32" ht="12.75" customHeight="1" thickBot="1" x14ac:dyDescent="0.25"/>
    <row r="3" spans="1:32" s="3" customFormat="1" ht="12.75" customHeight="1" thickBot="1" x14ac:dyDescent="0.25">
      <c r="B3" s="26" t="s">
        <v>6</v>
      </c>
      <c r="C3" s="1"/>
      <c r="D3" s="26" t="s">
        <v>5</v>
      </c>
      <c r="E3" s="1"/>
      <c r="F3" s="26" t="s">
        <v>4</v>
      </c>
      <c r="H3" s="359" t="s">
        <v>3</v>
      </c>
      <c r="I3" s="360"/>
      <c r="J3" s="360"/>
      <c r="K3" s="360"/>
      <c r="L3" s="360"/>
      <c r="M3" s="360"/>
      <c r="N3" s="360"/>
      <c r="O3" s="360"/>
      <c r="P3" s="361"/>
      <c r="R3" s="359" t="s">
        <v>2</v>
      </c>
      <c r="S3" s="360"/>
      <c r="T3" s="360"/>
      <c r="U3" s="360"/>
      <c r="V3" s="360"/>
      <c r="W3" s="360"/>
      <c r="X3" s="360"/>
      <c r="Y3" s="360"/>
      <c r="Z3" s="361"/>
      <c r="AB3" s="359" t="s">
        <v>140</v>
      </c>
      <c r="AC3" s="360"/>
      <c r="AD3" s="360"/>
      <c r="AE3" s="360"/>
      <c r="AF3" s="361"/>
    </row>
    <row r="4" spans="1:32" s="3" customFormat="1" ht="12.75" customHeight="1" thickBot="1" x14ac:dyDescent="0.25"/>
    <row r="5" spans="1:32" s="3" customFormat="1" ht="12.75" customHeight="1" x14ac:dyDescent="0.2">
      <c r="A5" s="16" t="s">
        <v>196</v>
      </c>
      <c r="B5" s="9" t="s">
        <v>1</v>
      </c>
      <c r="D5" s="9" t="s">
        <v>1</v>
      </c>
      <c r="F5" s="9" t="s">
        <v>1</v>
      </c>
      <c r="H5" s="362" t="s">
        <v>0</v>
      </c>
      <c r="I5" s="362"/>
      <c r="J5" s="362"/>
      <c r="K5" s="362"/>
      <c r="L5" s="362"/>
      <c r="M5" s="362"/>
      <c r="N5" s="362"/>
      <c r="P5" s="9" t="s">
        <v>1</v>
      </c>
      <c r="R5" s="362" t="s">
        <v>41</v>
      </c>
      <c r="S5" s="362"/>
      <c r="T5" s="362"/>
      <c r="U5" s="362"/>
      <c r="V5" s="362"/>
      <c r="W5" s="362"/>
      <c r="X5" s="362"/>
      <c r="Z5" s="9" t="s">
        <v>1</v>
      </c>
      <c r="AB5" s="362" t="s">
        <v>0</v>
      </c>
      <c r="AC5" s="362"/>
      <c r="AD5" s="362"/>
      <c r="AE5" s="362"/>
      <c r="AF5" s="362"/>
    </row>
    <row r="6" spans="1:32" s="2" customFormat="1" ht="12.75" customHeight="1" x14ac:dyDescent="0.2">
      <c r="A6" s="5"/>
      <c r="B6" s="11">
        <v>40816</v>
      </c>
      <c r="D6" s="11">
        <v>41182</v>
      </c>
      <c r="F6" s="11">
        <v>41547</v>
      </c>
      <c r="H6" s="10">
        <v>41636</v>
      </c>
      <c r="J6" s="10">
        <v>41727</v>
      </c>
      <c r="L6" s="10">
        <v>41818</v>
      </c>
      <c r="N6" s="10">
        <v>41912</v>
      </c>
      <c r="P6" s="11">
        <v>41912</v>
      </c>
      <c r="R6" s="10">
        <v>42007</v>
      </c>
      <c r="S6" s="12"/>
      <c r="T6" s="10">
        <v>42098</v>
      </c>
      <c r="V6" s="10">
        <v>42189</v>
      </c>
      <c r="X6" s="10">
        <v>41912</v>
      </c>
      <c r="Z6" s="11">
        <v>41912</v>
      </c>
      <c r="AB6" s="10">
        <v>42371</v>
      </c>
      <c r="AC6" s="239"/>
      <c r="AD6" s="10">
        <v>42462</v>
      </c>
      <c r="AF6" s="10">
        <v>42553</v>
      </c>
    </row>
    <row r="7" spans="1:32" s="3" customFormat="1" ht="12.75" customHeight="1" x14ac:dyDescent="0.2">
      <c r="A7" s="13" t="s">
        <v>42</v>
      </c>
      <c r="B7" s="37"/>
      <c r="C7" s="27"/>
      <c r="D7" s="37"/>
      <c r="E7" s="27"/>
      <c r="F7" s="37"/>
      <c r="G7" s="27"/>
      <c r="H7" s="35"/>
      <c r="I7" s="27"/>
      <c r="J7" s="35"/>
      <c r="K7" s="27"/>
      <c r="L7" s="36"/>
      <c r="M7" s="27"/>
      <c r="N7" s="36"/>
      <c r="O7" s="27"/>
      <c r="P7" s="37"/>
      <c r="Q7" s="27"/>
      <c r="R7" s="35"/>
      <c r="S7" s="35"/>
      <c r="T7" s="36"/>
      <c r="U7" s="27"/>
      <c r="V7" s="36"/>
      <c r="W7" s="2"/>
      <c r="X7" s="36"/>
      <c r="Y7" s="27"/>
      <c r="Z7" s="37"/>
      <c r="AA7" s="2"/>
      <c r="AB7" s="35"/>
      <c r="AC7" s="35"/>
      <c r="AD7" s="35"/>
    </row>
    <row r="8" spans="1:32" s="3" customFormat="1" ht="12.75" customHeight="1" x14ac:dyDescent="0.2">
      <c r="A8" s="7" t="s">
        <v>43</v>
      </c>
      <c r="B8" s="38"/>
      <c r="C8" s="27"/>
      <c r="D8" s="38"/>
      <c r="E8" s="27"/>
      <c r="F8" s="38"/>
      <c r="G8" s="27"/>
      <c r="H8" s="35"/>
      <c r="I8" s="27"/>
      <c r="J8" s="35"/>
      <c r="K8" s="27"/>
      <c r="L8" s="36"/>
      <c r="M8" s="27"/>
      <c r="N8" s="36"/>
      <c r="O8" s="27"/>
      <c r="P8" s="38"/>
      <c r="Q8" s="27"/>
      <c r="R8" s="35"/>
      <c r="S8" s="35"/>
      <c r="T8" s="36"/>
      <c r="U8" s="27"/>
      <c r="V8" s="36"/>
      <c r="W8" s="2"/>
      <c r="X8" s="36"/>
      <c r="Y8" s="27"/>
      <c r="Z8" s="38"/>
      <c r="AA8" s="2"/>
      <c r="AB8" s="35"/>
      <c r="AC8" s="35"/>
      <c r="AD8" s="35"/>
    </row>
    <row r="9" spans="1:32" s="3" customFormat="1" ht="12.75" customHeight="1" x14ac:dyDescent="0.2">
      <c r="A9" s="14" t="s">
        <v>141</v>
      </c>
      <c r="B9" s="22">
        <v>0.115</v>
      </c>
      <c r="C9" s="27"/>
      <c r="D9" s="22">
        <v>0</v>
      </c>
      <c r="E9" s="27"/>
      <c r="F9" s="22">
        <v>10.074</v>
      </c>
      <c r="G9" s="27"/>
      <c r="H9" s="6">
        <v>3.6739999999999999</v>
      </c>
      <c r="I9" s="27"/>
      <c r="J9" s="6">
        <v>3.5920000000000001</v>
      </c>
      <c r="K9" s="27"/>
      <c r="L9" s="6">
        <v>7.3049999999999997</v>
      </c>
      <c r="M9" s="27"/>
      <c r="N9" s="6">
        <v>13.036</v>
      </c>
      <c r="O9" s="62"/>
      <c r="P9" s="22">
        <v>27.606999999999999</v>
      </c>
      <c r="Q9" s="27"/>
      <c r="R9" s="6">
        <v>14.904999999999999</v>
      </c>
      <c r="S9" s="27"/>
      <c r="T9" s="6">
        <v>16.355</v>
      </c>
      <c r="U9" s="27"/>
      <c r="V9" s="6">
        <v>17.507000000000001</v>
      </c>
      <c r="W9" s="27"/>
      <c r="X9" s="6">
        <v>18.303000000000001</v>
      </c>
      <c r="Y9" s="63"/>
      <c r="Z9" s="22">
        <v>67.069999999999993</v>
      </c>
      <c r="AA9" s="2"/>
      <c r="AB9" s="6">
        <v>22.364000000000001</v>
      </c>
      <c r="AC9" s="21"/>
      <c r="AD9" s="6">
        <v>24.436</v>
      </c>
      <c r="AF9" s="6">
        <v>0</v>
      </c>
    </row>
    <row r="10" spans="1:32" s="3" customFormat="1" ht="12.75" customHeight="1" x14ac:dyDescent="0.2">
      <c r="A10" s="15" t="s">
        <v>44</v>
      </c>
      <c r="B10" s="40">
        <v>560.28400000000011</v>
      </c>
      <c r="D10" s="40">
        <v>614.42800000000011</v>
      </c>
      <c r="F10" s="40">
        <v>657.71199999999999</v>
      </c>
      <c r="H10" s="30">
        <v>170.142</v>
      </c>
      <c r="J10" s="30">
        <v>166.249</v>
      </c>
      <c r="L10" s="30">
        <v>172.02099999999999</v>
      </c>
      <c r="N10" s="30">
        <v>180.43799999999999</v>
      </c>
      <c r="O10" s="64"/>
      <c r="P10" s="40">
        <v>688.84999999999991</v>
      </c>
      <c r="R10" s="30">
        <v>182.09399999999999</v>
      </c>
      <c r="T10" s="30">
        <v>168.99199999999999</v>
      </c>
      <c r="V10" s="30">
        <v>165.81200000000001</v>
      </c>
      <c r="X10" s="30">
        <v>165.52500000000001</v>
      </c>
      <c r="Y10" s="64"/>
      <c r="Z10" s="40">
        <v>682.42200000000003</v>
      </c>
      <c r="AB10" s="30">
        <v>171.756</v>
      </c>
      <c r="AC10" s="18"/>
      <c r="AD10" s="30">
        <v>160.625</v>
      </c>
      <c r="AF10" s="30">
        <v>0</v>
      </c>
    </row>
    <row r="11" spans="1:32" s="3" customFormat="1" ht="12.75" customHeight="1" x14ac:dyDescent="0.2">
      <c r="A11" s="41" t="s">
        <v>143</v>
      </c>
      <c r="B11" s="19">
        <v>560.39900000000011</v>
      </c>
      <c r="D11" s="19">
        <v>614.42800000000011</v>
      </c>
      <c r="F11" s="19">
        <v>667.78599999999994</v>
      </c>
      <c r="H11" s="20">
        <v>173.816</v>
      </c>
      <c r="I11" s="6"/>
      <c r="J11" s="20">
        <v>169.84100000000001</v>
      </c>
      <c r="K11" s="6"/>
      <c r="L11" s="20">
        <v>179.32599999999999</v>
      </c>
      <c r="M11" s="6"/>
      <c r="N11" s="20">
        <v>193.47399999999999</v>
      </c>
      <c r="O11" s="63"/>
      <c r="P11" s="19">
        <v>716.45699999999988</v>
      </c>
      <c r="R11" s="20">
        <v>196.999</v>
      </c>
      <c r="S11" s="6"/>
      <c r="T11" s="20">
        <v>185.34699999999998</v>
      </c>
      <c r="U11" s="6"/>
      <c r="V11" s="20">
        <v>183.31900000000002</v>
      </c>
      <c r="W11" s="6"/>
      <c r="X11" s="20">
        <v>183.828</v>
      </c>
      <c r="Y11" s="63"/>
      <c r="Z11" s="19">
        <v>749.49199999999996</v>
      </c>
      <c r="AB11" s="20">
        <v>194.12</v>
      </c>
      <c r="AC11" s="18"/>
      <c r="AD11" s="20">
        <v>185.06100000000001</v>
      </c>
      <c r="AF11" s="20">
        <v>0</v>
      </c>
    </row>
    <row r="12" spans="1:32" s="3" customFormat="1" ht="12.75" customHeight="1" x14ac:dyDescent="0.2">
      <c r="A12" s="15" t="s">
        <v>142</v>
      </c>
      <c r="B12" s="40">
        <v>342.00599999999997</v>
      </c>
      <c r="D12" s="40">
        <v>348.39399999999995</v>
      </c>
      <c r="F12" s="40">
        <v>344.209</v>
      </c>
      <c r="H12" s="30">
        <v>79.191999999999993</v>
      </c>
      <c r="I12" s="6"/>
      <c r="J12" s="30">
        <v>84.953000000000003</v>
      </c>
      <c r="K12" s="6"/>
      <c r="L12" s="30">
        <v>90.397999999999996</v>
      </c>
      <c r="M12" s="6"/>
      <c r="N12" s="30">
        <v>108.34699999999999</v>
      </c>
      <c r="O12" s="63"/>
      <c r="P12" s="40">
        <v>362.89</v>
      </c>
      <c r="R12" s="30">
        <v>64.748000000000005</v>
      </c>
      <c r="S12" s="6"/>
      <c r="T12" s="30">
        <v>70.186999999999998</v>
      </c>
      <c r="U12" s="6"/>
      <c r="V12" s="30">
        <v>66.771000000000001</v>
      </c>
      <c r="W12" s="6"/>
      <c r="X12" s="30">
        <v>81.052999999999997</v>
      </c>
      <c r="Y12" s="63"/>
      <c r="Z12" s="40">
        <v>282.76</v>
      </c>
      <c r="AB12" s="30">
        <v>47.762999999999998</v>
      </c>
      <c r="AC12" s="18"/>
      <c r="AD12" s="30">
        <v>39.689</v>
      </c>
      <c r="AF12" s="30">
        <v>0</v>
      </c>
    </row>
    <row r="13" spans="1:32" s="3" customFormat="1" ht="12.75" customHeight="1" x14ac:dyDescent="0.2">
      <c r="A13" s="41" t="s">
        <v>139</v>
      </c>
      <c r="B13" s="19">
        <v>902.40500000000009</v>
      </c>
      <c r="D13" s="19">
        <v>962.82200000000012</v>
      </c>
      <c r="F13" s="19">
        <v>1011.9949999999999</v>
      </c>
      <c r="H13" s="20">
        <v>253.00799999999998</v>
      </c>
      <c r="I13" s="6"/>
      <c r="J13" s="20">
        <v>254.79400000000001</v>
      </c>
      <c r="K13" s="6"/>
      <c r="L13" s="20">
        <v>269.72399999999999</v>
      </c>
      <c r="M13" s="6"/>
      <c r="N13" s="20">
        <v>301.82099999999997</v>
      </c>
      <c r="O13" s="6"/>
      <c r="P13" s="19">
        <v>1079.3469999999998</v>
      </c>
      <c r="R13" s="20">
        <v>261.74700000000001</v>
      </c>
      <c r="S13" s="6"/>
      <c r="T13" s="20">
        <v>255.53399999999999</v>
      </c>
      <c r="U13" s="6"/>
      <c r="V13" s="20">
        <v>250.09000000000003</v>
      </c>
      <c r="W13" s="6"/>
      <c r="X13" s="20">
        <v>264.88099999999997</v>
      </c>
      <c r="Y13" s="6"/>
      <c r="Z13" s="19">
        <v>1032.252</v>
      </c>
      <c r="AB13" s="20">
        <v>241.88300000000001</v>
      </c>
      <c r="AC13" s="18"/>
      <c r="AD13" s="20">
        <v>224.75</v>
      </c>
      <c r="AF13" s="20">
        <v>0</v>
      </c>
    </row>
    <row r="14" spans="1:32" s="3" customFormat="1" ht="12.75" customHeight="1" x14ac:dyDescent="0.2">
      <c r="A14" s="14" t="s">
        <v>45</v>
      </c>
      <c r="B14" s="40">
        <v>267.14999999999998</v>
      </c>
      <c r="C14" s="20"/>
      <c r="D14" s="40">
        <v>295.34199999999998</v>
      </c>
      <c r="E14" s="20"/>
      <c r="F14" s="40">
        <v>284.58100000000002</v>
      </c>
      <c r="G14" s="20"/>
      <c r="H14" s="30">
        <v>71.917000000000002</v>
      </c>
      <c r="I14" s="20"/>
      <c r="J14" s="31">
        <v>73.906000000000006</v>
      </c>
      <c r="K14" s="27"/>
      <c r="L14" s="31">
        <v>66.91</v>
      </c>
      <c r="M14" s="20"/>
      <c r="N14" s="30">
        <v>66.135999999999996</v>
      </c>
      <c r="O14" s="63"/>
      <c r="P14" s="40">
        <v>278.86900000000003</v>
      </c>
      <c r="Q14" s="20"/>
      <c r="R14" s="30">
        <v>65.099000000000004</v>
      </c>
      <c r="S14" s="20"/>
      <c r="T14" s="30">
        <v>59.718000000000004</v>
      </c>
      <c r="U14" s="27"/>
      <c r="V14" s="30">
        <v>53.808999999999997</v>
      </c>
      <c r="W14" s="20"/>
      <c r="X14" s="30">
        <v>48.232999999999997</v>
      </c>
      <c r="Y14" s="64"/>
      <c r="Z14" s="40">
        <v>226.85900000000001</v>
      </c>
      <c r="AA14" s="2"/>
      <c r="AB14" s="30">
        <v>49.631</v>
      </c>
      <c r="AC14" s="18"/>
      <c r="AD14" s="30">
        <v>48.94</v>
      </c>
      <c r="AF14" s="30">
        <v>0</v>
      </c>
    </row>
    <row r="15" spans="1:32" s="3" customFormat="1" ht="12.75" customHeight="1" x14ac:dyDescent="0.2">
      <c r="A15" s="7" t="s">
        <v>8</v>
      </c>
      <c r="B15" s="40">
        <v>1169.5550000000001</v>
      </c>
      <c r="C15" s="20"/>
      <c r="D15" s="40">
        <v>1258.1640000000002</v>
      </c>
      <c r="E15" s="20"/>
      <c r="F15" s="40">
        <v>1296.576</v>
      </c>
      <c r="G15" s="20"/>
      <c r="H15" s="30">
        <v>324.92499999999995</v>
      </c>
      <c r="I15" s="6"/>
      <c r="J15" s="30">
        <v>328.70000000000005</v>
      </c>
      <c r="K15" s="39"/>
      <c r="L15" s="30">
        <v>336.63400000000001</v>
      </c>
      <c r="M15" s="6"/>
      <c r="N15" s="30">
        <v>367.95699999999999</v>
      </c>
      <c r="O15" s="6"/>
      <c r="P15" s="40">
        <v>1358.2159999999999</v>
      </c>
      <c r="Q15" s="20"/>
      <c r="R15" s="30">
        <v>326.846</v>
      </c>
      <c r="S15" s="6"/>
      <c r="T15" s="30">
        <v>315.25200000000001</v>
      </c>
      <c r="U15" s="39"/>
      <c r="V15" s="30">
        <v>303.899</v>
      </c>
      <c r="W15" s="6"/>
      <c r="X15" s="30">
        <v>313.11399999999998</v>
      </c>
      <c r="Y15" s="6"/>
      <c r="Z15" s="40">
        <v>1259.1109999999999</v>
      </c>
      <c r="AA15" s="2"/>
      <c r="AB15" s="30">
        <v>291.51400000000001</v>
      </c>
      <c r="AC15" s="18"/>
      <c r="AD15" s="30">
        <v>273.69</v>
      </c>
      <c r="AF15" s="30">
        <v>0</v>
      </c>
    </row>
    <row r="16" spans="1:32" s="3" customFormat="1" ht="12.75" customHeight="1" x14ac:dyDescent="0.2">
      <c r="A16" s="7" t="s">
        <v>46</v>
      </c>
      <c r="B16" s="19"/>
      <c r="D16" s="19"/>
      <c r="F16" s="19"/>
      <c r="H16" s="20"/>
      <c r="J16" s="20"/>
      <c r="L16" s="20"/>
      <c r="N16" s="20"/>
      <c r="O16" s="64"/>
      <c r="P16" s="19"/>
      <c r="R16" s="20"/>
      <c r="T16" s="20"/>
      <c r="V16" s="20"/>
      <c r="X16" s="20"/>
      <c r="Y16" s="63"/>
      <c r="Z16" s="19"/>
      <c r="AB16" s="20"/>
      <c r="AC16" s="18"/>
      <c r="AD16" s="20"/>
      <c r="AF16" s="20"/>
    </row>
    <row r="17" spans="1:32" s="3" customFormat="1" ht="12.75" customHeight="1" x14ac:dyDescent="0.2">
      <c r="A17" s="15" t="s">
        <v>144</v>
      </c>
      <c r="B17" s="19">
        <v>77.989000000000004</v>
      </c>
      <c r="C17" s="8"/>
      <c r="D17" s="19">
        <v>87.571000000000012</v>
      </c>
      <c r="E17" s="8"/>
      <c r="F17" s="19">
        <v>98.187000000000012</v>
      </c>
      <c r="G17" s="8"/>
      <c r="H17" s="18">
        <v>24.749000000000002</v>
      </c>
      <c r="I17" s="8"/>
      <c r="J17" s="18">
        <v>27.075000000000003</v>
      </c>
      <c r="K17" s="8"/>
      <c r="L17" s="18">
        <v>26.988</v>
      </c>
      <c r="M17" s="8"/>
      <c r="N17" s="18">
        <v>28.723000000000003</v>
      </c>
      <c r="O17" s="65"/>
      <c r="P17" s="19">
        <v>107.53500000000001</v>
      </c>
      <c r="Q17" s="8"/>
      <c r="R17" s="18">
        <v>29.04</v>
      </c>
      <c r="S17" s="8"/>
      <c r="T17" s="18">
        <v>28.696999999999999</v>
      </c>
      <c r="U17" s="8"/>
      <c r="V17" s="18">
        <v>27.192</v>
      </c>
      <c r="W17" s="8"/>
      <c r="X17" s="18">
        <v>27.365000000000002</v>
      </c>
      <c r="Y17" s="63"/>
      <c r="Z17" s="19">
        <v>112.29400000000001</v>
      </c>
      <c r="AA17" s="8"/>
      <c r="AB17" s="18">
        <v>29.782</v>
      </c>
      <c r="AC17" s="18"/>
      <c r="AD17" s="18">
        <v>30.788</v>
      </c>
      <c r="AF17" s="18">
        <v>0</v>
      </c>
    </row>
    <row r="18" spans="1:32" s="3" customFormat="1" ht="12.75" customHeight="1" x14ac:dyDescent="0.2">
      <c r="A18" s="15" t="s">
        <v>47</v>
      </c>
      <c r="B18" s="40">
        <v>255.63899999999998</v>
      </c>
      <c r="C18" s="20"/>
      <c r="D18" s="40">
        <v>259.79999999999995</v>
      </c>
      <c r="E18" s="20"/>
      <c r="F18" s="40">
        <v>246.78699999999998</v>
      </c>
      <c r="G18" s="20"/>
      <c r="H18" s="30">
        <v>61.183999999999997</v>
      </c>
      <c r="I18" s="20"/>
      <c r="J18" s="30">
        <v>59.994999999999997</v>
      </c>
      <c r="K18" s="66"/>
      <c r="L18" s="31">
        <v>57.162999999999997</v>
      </c>
      <c r="M18" s="20"/>
      <c r="N18" s="30">
        <v>59.348999999999997</v>
      </c>
      <c r="O18" s="63"/>
      <c r="P18" s="40">
        <v>237.69099999999997</v>
      </c>
      <c r="Q18" s="20"/>
      <c r="R18" s="30">
        <v>56.634</v>
      </c>
      <c r="S18" s="20"/>
      <c r="T18" s="30">
        <v>50.183</v>
      </c>
      <c r="U18" s="66"/>
      <c r="V18" s="30">
        <v>44.911999999999999</v>
      </c>
      <c r="W18" s="20"/>
      <c r="X18" s="30">
        <v>41.667999999999999</v>
      </c>
      <c r="Y18" s="63"/>
      <c r="Z18" s="40">
        <v>193.39700000000002</v>
      </c>
      <c r="AA18" s="2"/>
      <c r="AB18" s="30">
        <v>42.014000000000003</v>
      </c>
      <c r="AC18" s="18"/>
      <c r="AD18" s="30">
        <v>40.423999999999999</v>
      </c>
      <c r="AF18" s="30">
        <v>0</v>
      </c>
    </row>
    <row r="19" spans="1:32" s="3" customFormat="1" ht="12.75" customHeight="1" x14ac:dyDescent="0.2">
      <c r="A19" s="41" t="s">
        <v>48</v>
      </c>
      <c r="B19" s="45">
        <v>333.62800000000004</v>
      </c>
      <c r="D19" s="45">
        <v>347.37099999999998</v>
      </c>
      <c r="F19" s="45">
        <v>344.97400000000005</v>
      </c>
      <c r="H19" s="44">
        <v>85.932999999999993</v>
      </c>
      <c r="I19" s="20"/>
      <c r="J19" s="44">
        <v>87.07</v>
      </c>
      <c r="K19" s="20"/>
      <c r="L19" s="44">
        <v>84.150999999999996</v>
      </c>
      <c r="M19" s="20"/>
      <c r="N19" s="44">
        <v>88.072000000000003</v>
      </c>
      <c r="O19" s="63"/>
      <c r="P19" s="45">
        <v>345.226</v>
      </c>
      <c r="R19" s="44">
        <v>85.674000000000007</v>
      </c>
      <c r="S19" s="20"/>
      <c r="T19" s="44">
        <v>78.88</v>
      </c>
      <c r="U19" s="20"/>
      <c r="V19" s="44">
        <v>72.103999999999999</v>
      </c>
      <c r="W19" s="20"/>
      <c r="X19" s="44">
        <v>69.033000000000001</v>
      </c>
      <c r="Y19" s="63"/>
      <c r="Z19" s="45">
        <v>305.69100000000003</v>
      </c>
      <c r="AB19" s="44">
        <v>71.796000000000006</v>
      </c>
      <c r="AC19" s="18"/>
      <c r="AD19" s="44">
        <v>71.212000000000003</v>
      </c>
      <c r="AF19" s="44">
        <v>0</v>
      </c>
    </row>
    <row r="20" spans="1:32" s="3" customFormat="1" ht="12.75" customHeight="1" x14ac:dyDescent="0.2">
      <c r="A20" s="7" t="s">
        <v>49</v>
      </c>
      <c r="B20" s="19">
        <v>835.92700000000002</v>
      </c>
      <c r="D20" s="19">
        <v>910.79300000000023</v>
      </c>
      <c r="F20" s="19">
        <v>951.60199999999998</v>
      </c>
      <c r="H20" s="20">
        <v>238.99199999999996</v>
      </c>
      <c r="I20" s="20"/>
      <c r="J20" s="20">
        <v>241.63000000000005</v>
      </c>
      <c r="K20" s="20"/>
      <c r="L20" s="20">
        <v>252.483</v>
      </c>
      <c r="M20" s="20"/>
      <c r="N20" s="20">
        <v>279.88499999999999</v>
      </c>
      <c r="O20" s="20"/>
      <c r="P20" s="19">
        <v>1012.9899999999999</v>
      </c>
      <c r="R20" s="20">
        <v>241.172</v>
      </c>
      <c r="S20" s="20"/>
      <c r="T20" s="20">
        <v>236.37200000000001</v>
      </c>
      <c r="U20" s="20"/>
      <c r="V20" s="20">
        <v>231.79500000000002</v>
      </c>
      <c r="W20" s="20"/>
      <c r="X20" s="20">
        <v>244.08099999999996</v>
      </c>
      <c r="Y20" s="20"/>
      <c r="Z20" s="19">
        <v>953.41999999999985</v>
      </c>
      <c r="AB20" s="20">
        <v>219.71800000000002</v>
      </c>
      <c r="AC20" s="18"/>
      <c r="AD20" s="20">
        <v>202.47800000000001</v>
      </c>
      <c r="AF20" s="20">
        <v>0</v>
      </c>
    </row>
    <row r="21" spans="1:32" s="3" customFormat="1" ht="12.75" customHeight="1" x14ac:dyDescent="0.2">
      <c r="A21" s="7" t="s">
        <v>50</v>
      </c>
      <c r="B21" s="94"/>
      <c r="D21" s="94"/>
      <c r="F21" s="94"/>
      <c r="H21" s="20"/>
      <c r="J21" s="20"/>
      <c r="L21" s="20"/>
      <c r="N21" s="20"/>
      <c r="O21" s="64"/>
      <c r="P21" s="19"/>
      <c r="R21" s="20"/>
      <c r="T21" s="20"/>
      <c r="V21" s="20"/>
      <c r="X21" s="20"/>
      <c r="Y21" s="64"/>
      <c r="Z21" s="94"/>
      <c r="AB21" s="20"/>
      <c r="AC21" s="18"/>
      <c r="AD21" s="20"/>
      <c r="AF21" s="20"/>
    </row>
    <row r="22" spans="1:32" s="3" customFormat="1" ht="12.75" customHeight="1" x14ac:dyDescent="0.2">
      <c r="A22" s="14" t="s">
        <v>51</v>
      </c>
      <c r="B22" s="19">
        <v>344.26499999999999</v>
      </c>
      <c r="D22" s="19">
        <v>370.267</v>
      </c>
      <c r="F22" s="19">
        <v>359.435</v>
      </c>
      <c r="H22" s="18">
        <v>84.082000000000008</v>
      </c>
      <c r="I22" s="125"/>
      <c r="J22" s="18">
        <v>85.175000000000011</v>
      </c>
      <c r="K22" s="29"/>
      <c r="L22" s="18">
        <v>89.944999999999993</v>
      </c>
      <c r="M22" s="125"/>
      <c r="N22" s="18">
        <v>94.912999999999997</v>
      </c>
      <c r="O22" s="125"/>
      <c r="P22" s="19">
        <v>354.11500000000001</v>
      </c>
      <c r="Q22" s="125"/>
      <c r="R22" s="18">
        <v>86.283000000000001</v>
      </c>
      <c r="S22" s="125"/>
      <c r="T22" s="18">
        <v>80.319999999999993</v>
      </c>
      <c r="U22" s="125"/>
      <c r="V22" s="18">
        <v>84.278000000000006</v>
      </c>
      <c r="W22" s="125"/>
      <c r="X22" s="18">
        <v>81.724000000000004</v>
      </c>
      <c r="Y22" s="125"/>
      <c r="Z22" s="19">
        <v>332.60500000000002</v>
      </c>
      <c r="AA22" s="125"/>
      <c r="AB22" s="18">
        <v>78.147000000000006</v>
      </c>
      <c r="AC22" s="18"/>
      <c r="AD22" s="18">
        <v>83.4</v>
      </c>
      <c r="AF22" s="18">
        <v>0</v>
      </c>
    </row>
    <row r="23" spans="1:32" s="3" customFormat="1" ht="12.75" customHeight="1" x14ac:dyDescent="0.2">
      <c r="A23" s="14" t="s">
        <v>52</v>
      </c>
      <c r="B23" s="19">
        <v>202.85900000000001</v>
      </c>
      <c r="D23" s="19">
        <v>206.19900000000001</v>
      </c>
      <c r="F23" s="19">
        <v>213.328</v>
      </c>
      <c r="H23" s="18">
        <v>50.384</v>
      </c>
      <c r="J23" s="18">
        <v>53.484000000000002</v>
      </c>
      <c r="K23" s="28"/>
      <c r="L23" s="18">
        <v>55.173999999999999</v>
      </c>
      <c r="M23" s="135"/>
      <c r="N23" s="18">
        <v>57.335000000000001</v>
      </c>
      <c r="O23" s="135"/>
      <c r="P23" s="19">
        <v>216.37700000000001</v>
      </c>
      <c r="R23" s="18">
        <v>58.011000000000003</v>
      </c>
      <c r="T23" s="18">
        <v>57.156999999999996</v>
      </c>
      <c r="V23" s="18">
        <v>51.15</v>
      </c>
      <c r="X23" s="18">
        <v>49.572000000000003</v>
      </c>
      <c r="Y23" s="64"/>
      <c r="Z23" s="19">
        <v>215.89000000000001</v>
      </c>
      <c r="AB23" s="18">
        <v>55.155999999999999</v>
      </c>
      <c r="AC23" s="18"/>
      <c r="AD23" s="18">
        <v>54.076000000000001</v>
      </c>
      <c r="AF23" s="18">
        <v>0</v>
      </c>
    </row>
    <row r="24" spans="1:32" s="3" customFormat="1" ht="12.75" customHeight="1" x14ac:dyDescent="0.2">
      <c r="A24" s="14" t="s">
        <v>53</v>
      </c>
      <c r="B24" s="19">
        <v>82.207999999999998</v>
      </c>
      <c r="D24" s="19">
        <v>87.558000000000007</v>
      </c>
      <c r="F24" s="19">
        <v>92.569000000000003</v>
      </c>
      <c r="H24" s="18">
        <v>22.233000000000001</v>
      </c>
      <c r="I24" s="135"/>
      <c r="J24" s="18">
        <v>22.865000000000002</v>
      </c>
      <c r="K24" s="28"/>
      <c r="L24" s="18">
        <v>25.992999999999999</v>
      </c>
      <c r="M24" s="135"/>
      <c r="N24" s="18">
        <v>31.119</v>
      </c>
      <c r="O24" s="135"/>
      <c r="P24" s="19">
        <v>102.21</v>
      </c>
      <c r="R24" s="18">
        <v>27.064999999999998</v>
      </c>
      <c r="S24" s="135"/>
      <c r="T24" s="18">
        <v>25.124000000000002</v>
      </c>
      <c r="U24" s="135"/>
      <c r="V24" s="18">
        <v>23.187999999999999</v>
      </c>
      <c r="W24" s="135"/>
      <c r="X24" s="18">
        <v>25.221</v>
      </c>
      <c r="Y24" s="64"/>
      <c r="Z24" s="19">
        <v>100.598</v>
      </c>
      <c r="AB24" s="18">
        <v>24.321999999999999</v>
      </c>
      <c r="AC24" s="18"/>
      <c r="AD24" s="18">
        <v>26.699000000000002</v>
      </c>
      <c r="AF24" s="18">
        <v>0</v>
      </c>
    </row>
    <row r="25" spans="1:32" s="3" customFormat="1" ht="12.75" customHeight="1" x14ac:dyDescent="0.2">
      <c r="A25" s="14" t="s">
        <v>54</v>
      </c>
      <c r="B25" s="19">
        <v>0</v>
      </c>
      <c r="D25" s="19">
        <v>0</v>
      </c>
      <c r="F25" s="19">
        <v>0</v>
      </c>
      <c r="H25" s="43">
        <v>0</v>
      </c>
      <c r="J25" s="43">
        <v>0</v>
      </c>
      <c r="L25" s="43">
        <v>0</v>
      </c>
      <c r="N25" s="43">
        <v>0</v>
      </c>
      <c r="O25" s="64"/>
      <c r="P25" s="19">
        <v>0</v>
      </c>
      <c r="R25" s="43">
        <v>0</v>
      </c>
      <c r="T25" s="43">
        <v>0</v>
      </c>
      <c r="V25" s="43">
        <v>0</v>
      </c>
      <c r="X25" s="43">
        <v>0</v>
      </c>
      <c r="Y25" s="64"/>
      <c r="Z25" s="19">
        <v>0</v>
      </c>
      <c r="AB25" s="43">
        <v>0</v>
      </c>
      <c r="AC25" s="43"/>
      <c r="AD25" s="43">
        <v>0</v>
      </c>
      <c r="AF25" s="43">
        <v>0</v>
      </c>
    </row>
    <row r="26" spans="1:32" s="3" customFormat="1" ht="12.75" customHeight="1" x14ac:dyDescent="0.2">
      <c r="A26" s="14" t="s">
        <v>55</v>
      </c>
      <c r="B26" s="19">
        <v>0</v>
      </c>
      <c r="D26" s="19">
        <v>0</v>
      </c>
      <c r="F26" s="19">
        <v>0</v>
      </c>
      <c r="H26" s="43">
        <v>0</v>
      </c>
      <c r="J26" s="43">
        <v>0</v>
      </c>
      <c r="L26" s="43">
        <v>0</v>
      </c>
      <c r="N26" s="43">
        <v>0</v>
      </c>
      <c r="O26" s="64"/>
      <c r="P26" s="19">
        <v>0</v>
      </c>
      <c r="R26" s="43">
        <v>0</v>
      </c>
      <c r="T26" s="43">
        <v>0</v>
      </c>
      <c r="V26" s="43">
        <v>0</v>
      </c>
      <c r="X26" s="43">
        <v>0</v>
      </c>
      <c r="Y26" s="64"/>
      <c r="Z26" s="19">
        <v>0</v>
      </c>
      <c r="AB26" s="43">
        <v>0</v>
      </c>
      <c r="AC26" s="43"/>
      <c r="AD26" s="43">
        <v>0</v>
      </c>
      <c r="AF26" s="43">
        <v>0</v>
      </c>
    </row>
    <row r="27" spans="1:32" s="3" customFormat="1" ht="12.75" customHeight="1" x14ac:dyDescent="0.2">
      <c r="A27" s="7" t="s">
        <v>56</v>
      </c>
      <c r="B27" s="45">
        <v>629.33200000000011</v>
      </c>
      <c r="D27" s="45">
        <v>664.024</v>
      </c>
      <c r="F27" s="45">
        <v>665.33200000000011</v>
      </c>
      <c r="H27" s="44">
        <v>156.69900000000001</v>
      </c>
      <c r="I27" s="3">
        <v>0</v>
      </c>
      <c r="J27" s="44">
        <v>161.52400000000003</v>
      </c>
      <c r="K27" s="3">
        <v>0</v>
      </c>
      <c r="L27" s="44">
        <v>171.11199999999999</v>
      </c>
      <c r="M27" s="3">
        <v>0</v>
      </c>
      <c r="N27" s="44">
        <v>183.36699999999999</v>
      </c>
      <c r="O27" s="64">
        <v>0</v>
      </c>
      <c r="P27" s="45">
        <v>672.702</v>
      </c>
      <c r="R27" s="44">
        <v>171.35900000000001</v>
      </c>
      <c r="S27" s="3">
        <v>0</v>
      </c>
      <c r="T27" s="44">
        <v>162.60099999999997</v>
      </c>
      <c r="U27" s="3">
        <v>0</v>
      </c>
      <c r="V27" s="44">
        <v>158.61599999999999</v>
      </c>
      <c r="X27" s="44">
        <v>156.517</v>
      </c>
      <c r="Y27" s="64"/>
      <c r="Z27" s="45">
        <v>649.09299999999996</v>
      </c>
      <c r="AB27" s="44">
        <v>157.625</v>
      </c>
      <c r="AC27" s="18"/>
      <c r="AD27" s="44">
        <v>164.17500000000001</v>
      </c>
      <c r="AF27" s="44">
        <v>0</v>
      </c>
    </row>
    <row r="28" spans="1:32" s="3" customFormat="1" ht="12.75" customHeight="1" x14ac:dyDescent="0.2">
      <c r="A28" s="7" t="s">
        <v>57</v>
      </c>
      <c r="B28" s="19">
        <v>206.59499999999991</v>
      </c>
      <c r="D28" s="19">
        <v>246.76900000000023</v>
      </c>
      <c r="F28" s="19">
        <v>286.26999999999987</v>
      </c>
      <c r="H28" s="20">
        <v>82.29299999999995</v>
      </c>
      <c r="I28" s="3">
        <v>0</v>
      </c>
      <c r="J28" s="20">
        <v>80.106000000000023</v>
      </c>
      <c r="K28" s="3">
        <v>0</v>
      </c>
      <c r="L28" s="20">
        <v>81.371000000000009</v>
      </c>
      <c r="M28" s="3">
        <v>0</v>
      </c>
      <c r="N28" s="20">
        <v>96.518000000000001</v>
      </c>
      <c r="O28" s="64">
        <v>0</v>
      </c>
      <c r="P28" s="19">
        <v>340.2879999999999</v>
      </c>
      <c r="R28" s="20">
        <v>69.812999999999988</v>
      </c>
      <c r="S28" s="3">
        <v>0</v>
      </c>
      <c r="T28" s="20">
        <v>73.771000000000043</v>
      </c>
      <c r="U28" s="3">
        <v>0</v>
      </c>
      <c r="V28" s="20">
        <v>73.17900000000003</v>
      </c>
      <c r="X28" s="20">
        <v>87.563999999999965</v>
      </c>
      <c r="Y28" s="64"/>
      <c r="Z28" s="19">
        <v>304.32699999999988</v>
      </c>
      <c r="AB28" s="20">
        <v>62.093000000000018</v>
      </c>
      <c r="AC28" s="18"/>
      <c r="AD28" s="20">
        <v>38.302999999999997</v>
      </c>
      <c r="AF28" s="20">
        <v>0</v>
      </c>
    </row>
    <row r="29" spans="1:32" s="3" customFormat="1" ht="12.75" customHeight="1" x14ac:dyDescent="0.2">
      <c r="A29" s="7" t="s">
        <v>58</v>
      </c>
      <c r="B29" s="40">
        <v>-7.4589999999999996</v>
      </c>
      <c r="D29" s="40">
        <v>-6.5990000000000002</v>
      </c>
      <c r="F29" s="40">
        <v>-6.8070000000000004</v>
      </c>
      <c r="H29" s="30">
        <v>-1.7529999999999999</v>
      </c>
      <c r="J29" s="30">
        <v>-2.6920000000000002</v>
      </c>
      <c r="L29" s="30">
        <v>-2.278</v>
      </c>
      <c r="N29" s="30">
        <v>-3.74</v>
      </c>
      <c r="O29" s="64"/>
      <c r="P29" s="40">
        <v>-10.464</v>
      </c>
      <c r="R29" s="30">
        <v>-3.2240000000000002</v>
      </c>
      <c r="T29" s="30">
        <v>-3.601</v>
      </c>
      <c r="V29" s="30">
        <v>-3.6680000000000001</v>
      </c>
      <c r="X29" s="30">
        <v>-4.5979999999999999</v>
      </c>
      <c r="Y29" s="64"/>
      <c r="Z29" s="40">
        <v>-15.091000000000001</v>
      </c>
      <c r="AB29" s="30">
        <v>-3.8940000000000001</v>
      </c>
      <c r="AC29" s="18"/>
      <c r="AD29" s="30">
        <v>-5.327</v>
      </c>
      <c r="AF29" s="30">
        <v>0</v>
      </c>
    </row>
    <row r="30" spans="1:32" s="3" customFormat="1" ht="12.75" customHeight="1" x14ac:dyDescent="0.2">
      <c r="A30" s="7" t="s">
        <v>59</v>
      </c>
      <c r="B30" s="19">
        <v>199.13599999999991</v>
      </c>
      <c r="D30" s="19">
        <v>240.17000000000024</v>
      </c>
      <c r="F30" s="19">
        <v>279.46299999999985</v>
      </c>
      <c r="H30" s="18">
        <v>80.539999999999949</v>
      </c>
      <c r="J30" s="18">
        <v>77.414000000000016</v>
      </c>
      <c r="L30" s="18">
        <v>79.093000000000004</v>
      </c>
      <c r="N30" s="18">
        <v>92.778000000000006</v>
      </c>
      <c r="O30" s="64"/>
      <c r="P30" s="19">
        <v>329.8239999999999</v>
      </c>
      <c r="R30" s="18">
        <v>66.588999999999984</v>
      </c>
      <c r="T30" s="18">
        <v>70.170000000000044</v>
      </c>
      <c r="V30" s="18">
        <v>69.511000000000024</v>
      </c>
      <c r="X30" s="18">
        <v>82.965999999999966</v>
      </c>
      <c r="Y30" s="64"/>
      <c r="Z30" s="19">
        <v>289.23599999999988</v>
      </c>
      <c r="AB30" s="18">
        <v>58.199000000000019</v>
      </c>
      <c r="AC30" s="18"/>
      <c r="AD30" s="18">
        <v>32.975999999999999</v>
      </c>
      <c r="AF30" s="18">
        <v>0</v>
      </c>
    </row>
    <row r="31" spans="1:32" s="3" customFormat="1" ht="12.75" customHeight="1" x14ac:dyDescent="0.2">
      <c r="A31" s="7" t="s">
        <v>60</v>
      </c>
      <c r="B31" s="19">
        <v>46.97</v>
      </c>
      <c r="D31" s="19">
        <v>57.307000000000002</v>
      </c>
      <c r="F31" s="19">
        <v>60.299000000000007</v>
      </c>
      <c r="H31" s="20">
        <v>20.318999999999999</v>
      </c>
      <c r="J31" s="20">
        <v>19.719000000000001</v>
      </c>
      <c r="L31" s="20">
        <v>15.355</v>
      </c>
      <c r="N31" s="20">
        <v>14.053000000000001</v>
      </c>
      <c r="O31" s="64"/>
      <c r="P31" s="19">
        <v>69.445999999999998</v>
      </c>
      <c r="R31" s="20">
        <v>7.609</v>
      </c>
      <c r="T31" s="20">
        <v>8.7520000000000007</v>
      </c>
      <c r="V31" s="20">
        <v>7.8129999999999997</v>
      </c>
      <c r="X31" s="20">
        <v>5.8819999999999997</v>
      </c>
      <c r="Y31" s="64"/>
      <c r="Z31" s="19">
        <v>30.055999999999997</v>
      </c>
      <c r="AB31" s="20">
        <v>-0.58299999999999996</v>
      </c>
      <c r="AC31" s="18"/>
      <c r="AD31" s="20">
        <v>6.8120000000000003</v>
      </c>
      <c r="AF31" s="20">
        <v>0</v>
      </c>
    </row>
    <row r="32" spans="1:32" s="3" customFormat="1" ht="12.75" customHeight="1" thickBot="1" x14ac:dyDescent="0.25">
      <c r="A32" s="32" t="s">
        <v>61</v>
      </c>
      <c r="B32" s="46">
        <v>152.16599999999991</v>
      </c>
      <c r="D32" s="46">
        <v>182.86300000000023</v>
      </c>
      <c r="F32" s="46">
        <v>219.16399999999985</v>
      </c>
      <c r="H32" s="33">
        <v>60.220999999999947</v>
      </c>
      <c r="I32" s="20"/>
      <c r="J32" s="33">
        <v>57.695000000000014</v>
      </c>
      <c r="K32" s="20"/>
      <c r="L32" s="33">
        <v>63.738</v>
      </c>
      <c r="M32" s="20"/>
      <c r="N32" s="33">
        <v>78.725000000000009</v>
      </c>
      <c r="O32" s="63"/>
      <c r="P32" s="46">
        <v>260.37799999999993</v>
      </c>
      <c r="R32" s="33">
        <v>58.979999999999983</v>
      </c>
      <c r="S32" s="20"/>
      <c r="T32" s="33">
        <v>61.418000000000042</v>
      </c>
      <c r="U32" s="20"/>
      <c r="V32" s="33">
        <v>61.698000000000022</v>
      </c>
      <c r="W32" s="20"/>
      <c r="X32" s="33">
        <v>77.083999999999961</v>
      </c>
      <c r="Y32" s="63"/>
      <c r="Z32" s="46">
        <v>259.17999999999989</v>
      </c>
      <c r="AB32" s="33">
        <v>58.782000000000018</v>
      </c>
      <c r="AC32" s="21"/>
      <c r="AD32" s="33">
        <v>26.163999999999998</v>
      </c>
      <c r="AF32" s="33">
        <v>0</v>
      </c>
    </row>
    <row r="33" spans="1:32" s="3" customFormat="1" ht="12.75" customHeight="1" thickTop="1" x14ac:dyDescent="0.35">
      <c r="A33" s="7"/>
      <c r="B33" s="48"/>
      <c r="D33" s="48"/>
      <c r="F33" s="48"/>
      <c r="H33" s="47"/>
      <c r="J33" s="47"/>
      <c r="L33" s="47"/>
      <c r="N33" s="47"/>
      <c r="P33" s="48"/>
      <c r="R33" s="47"/>
      <c r="T33" s="47"/>
      <c r="V33" s="47"/>
      <c r="X33" s="47"/>
      <c r="Z33" s="48"/>
      <c r="AB33" s="47"/>
      <c r="AC33" s="240"/>
      <c r="AD33" s="47"/>
      <c r="AF33" s="47"/>
    </row>
    <row r="34" spans="1:32" s="3" customFormat="1" ht="12.75" customHeight="1" x14ac:dyDescent="0.2">
      <c r="A34" s="41" t="s">
        <v>62</v>
      </c>
      <c r="B34" s="51">
        <v>1.29</v>
      </c>
      <c r="C34" s="8"/>
      <c r="D34" s="51">
        <v>1.54</v>
      </c>
      <c r="E34" s="8"/>
      <c r="F34" s="51">
        <v>1.83</v>
      </c>
      <c r="G34" s="8"/>
      <c r="H34" s="49">
        <v>0.51</v>
      </c>
      <c r="I34" s="8"/>
      <c r="J34" s="49">
        <v>0.48</v>
      </c>
      <c r="K34" s="8"/>
      <c r="L34" s="49">
        <v>0.54</v>
      </c>
      <c r="M34" s="8"/>
      <c r="N34" s="49">
        <v>0.68</v>
      </c>
      <c r="O34" s="8"/>
      <c r="P34" s="51">
        <v>2.2000000000000002</v>
      </c>
      <c r="Q34" s="8"/>
      <c r="R34" s="49">
        <v>0.51</v>
      </c>
      <c r="S34" s="8"/>
      <c r="T34" s="49">
        <v>0.53</v>
      </c>
      <c r="U34" s="8"/>
      <c r="V34" s="49">
        <v>0.54</v>
      </c>
      <c r="W34" s="8"/>
      <c r="X34" s="49">
        <v>0.68</v>
      </c>
      <c r="Y34" s="8"/>
      <c r="Z34" s="51">
        <v>2.2599999999999998</v>
      </c>
      <c r="AA34" s="8"/>
      <c r="AB34" s="49">
        <v>0.51</v>
      </c>
      <c r="AC34" s="49"/>
      <c r="AD34" s="49">
        <v>0.23</v>
      </c>
      <c r="AF34" s="49">
        <v>0</v>
      </c>
    </row>
    <row r="35" spans="1:32" s="3" customFormat="1" ht="12.75" customHeight="1" x14ac:dyDescent="0.2">
      <c r="A35" s="41" t="s">
        <v>63</v>
      </c>
      <c r="B35" s="51">
        <v>1.26</v>
      </c>
      <c r="C35" s="8"/>
      <c r="D35" s="51">
        <v>1.51</v>
      </c>
      <c r="E35" s="8"/>
      <c r="F35" s="51">
        <v>1.81</v>
      </c>
      <c r="G35" s="8"/>
      <c r="H35" s="49">
        <v>0.5</v>
      </c>
      <c r="I35" s="8"/>
      <c r="J35" s="49">
        <v>0.48</v>
      </c>
      <c r="K35" s="8"/>
      <c r="L35" s="49">
        <v>0.53</v>
      </c>
      <c r="M35" s="8"/>
      <c r="N35" s="49">
        <v>0.67</v>
      </c>
      <c r="O35" s="8"/>
      <c r="P35" s="51">
        <v>2.17</v>
      </c>
      <c r="Q35" s="8"/>
      <c r="R35" s="49">
        <v>0.5</v>
      </c>
      <c r="S35" s="8"/>
      <c r="T35" s="49">
        <v>0.53</v>
      </c>
      <c r="U35" s="8"/>
      <c r="V35" s="49">
        <v>0.53</v>
      </c>
      <c r="W35" s="8"/>
      <c r="X35" s="49">
        <v>0.67</v>
      </c>
      <c r="Y35" s="8"/>
      <c r="Z35" s="51">
        <v>2.23</v>
      </c>
      <c r="AA35" s="8"/>
      <c r="AB35" s="49">
        <v>0.51</v>
      </c>
      <c r="AC35" s="49"/>
      <c r="AD35" s="49">
        <v>0.23</v>
      </c>
      <c r="AF35" s="49">
        <v>0</v>
      </c>
    </row>
    <row r="36" spans="1:32" s="3" customFormat="1" ht="12.75" customHeight="1" x14ac:dyDescent="0.2">
      <c r="A36" s="52" t="s">
        <v>64</v>
      </c>
      <c r="B36" s="19">
        <v>117.57899999999999</v>
      </c>
      <c r="C36" s="8"/>
      <c r="D36" s="19">
        <v>118.705</v>
      </c>
      <c r="E36" s="8"/>
      <c r="F36" s="19">
        <v>119.473</v>
      </c>
      <c r="G36" s="8"/>
      <c r="H36" s="18">
        <v>118.93300000000001</v>
      </c>
      <c r="I36" s="8"/>
      <c r="J36" s="18">
        <v>118.97799999999999</v>
      </c>
      <c r="K36" s="8"/>
      <c r="L36" s="18">
        <v>118.328</v>
      </c>
      <c r="M36" s="8"/>
      <c r="N36" s="18">
        <v>116.173</v>
      </c>
      <c r="O36" s="8"/>
      <c r="P36" s="19">
        <v>118.09399999999999</v>
      </c>
      <c r="Q36" s="8"/>
      <c r="R36" s="18">
        <v>115.34099999999999</v>
      </c>
      <c r="S36" s="8"/>
      <c r="T36" s="18">
        <v>114.944</v>
      </c>
      <c r="U36" s="8"/>
      <c r="V36" s="18">
        <v>114.764</v>
      </c>
      <c r="W36" s="8"/>
      <c r="X36" s="18">
        <v>113.99</v>
      </c>
      <c r="Y36" s="8"/>
      <c r="Z36" s="19">
        <v>114.77500000000001</v>
      </c>
      <c r="AA36" s="8"/>
      <c r="AB36" s="18">
        <v>114.151</v>
      </c>
      <c r="AC36" s="18"/>
      <c r="AD36" s="18">
        <v>114.563</v>
      </c>
      <c r="AF36" s="18">
        <v>0</v>
      </c>
    </row>
    <row r="37" spans="1:32" s="3" customFormat="1" ht="12.75" customHeight="1" x14ac:dyDescent="0.2">
      <c r="A37" s="52" t="s">
        <v>65</v>
      </c>
      <c r="B37" s="19">
        <v>120.974</v>
      </c>
      <c r="C37" s="8"/>
      <c r="D37" s="19">
        <v>120.998</v>
      </c>
      <c r="E37" s="8"/>
      <c r="F37" s="19">
        <v>121.24</v>
      </c>
      <c r="G37" s="8"/>
      <c r="H37" s="18">
        <v>121.1</v>
      </c>
      <c r="I37" s="8"/>
      <c r="J37" s="18">
        <v>120.69799999999999</v>
      </c>
      <c r="K37" s="8"/>
      <c r="L37" s="18">
        <v>119.901</v>
      </c>
      <c r="M37" s="8"/>
      <c r="N37" s="18">
        <v>118.27500000000001</v>
      </c>
      <c r="O37" s="8"/>
      <c r="P37" s="19">
        <v>119.98399999999999</v>
      </c>
      <c r="Q37" s="8"/>
      <c r="R37" s="18">
        <v>117.027</v>
      </c>
      <c r="S37" s="8"/>
      <c r="T37" s="18">
        <v>115.922</v>
      </c>
      <c r="U37" s="8"/>
      <c r="V37" s="18">
        <v>116.02500000000001</v>
      </c>
      <c r="W37" s="8"/>
      <c r="X37" s="18">
        <v>115.02500000000001</v>
      </c>
      <c r="Y37" s="8"/>
      <c r="Z37" s="19">
        <v>116.012</v>
      </c>
      <c r="AA37" s="8"/>
      <c r="AB37" s="18">
        <v>115.239</v>
      </c>
      <c r="AC37" s="18"/>
      <c r="AD37" s="18">
        <v>114.991</v>
      </c>
      <c r="AF37" s="18">
        <v>0</v>
      </c>
    </row>
    <row r="38" spans="1:32" s="3" customFormat="1" ht="12.75" customHeight="1" x14ac:dyDescent="0.2">
      <c r="A38" s="7"/>
      <c r="B38" s="53"/>
      <c r="D38" s="53"/>
      <c r="F38" s="53"/>
      <c r="H38" s="8"/>
      <c r="J38" s="8"/>
      <c r="L38" s="8"/>
      <c r="N38" s="8"/>
      <c r="P38" s="53"/>
      <c r="R38" s="8"/>
      <c r="T38" s="8"/>
      <c r="V38" s="8"/>
      <c r="X38" s="8"/>
      <c r="Z38" s="53"/>
      <c r="AB38" s="8"/>
      <c r="AC38" s="8"/>
      <c r="AD38" s="8"/>
      <c r="AF38" s="8"/>
    </row>
    <row r="39" spans="1:32" s="3" customFormat="1" ht="12.75" customHeight="1" x14ac:dyDescent="0.2">
      <c r="A39" s="7"/>
      <c r="B39" s="53"/>
      <c r="D39" s="53"/>
      <c r="F39" s="53"/>
      <c r="H39" s="8"/>
      <c r="J39" s="8"/>
      <c r="L39" s="8"/>
      <c r="N39" s="8"/>
      <c r="P39" s="53"/>
      <c r="R39" s="8"/>
      <c r="T39" s="8"/>
      <c r="V39" s="8"/>
      <c r="X39" s="8"/>
      <c r="Z39" s="53"/>
      <c r="AB39" s="8"/>
      <c r="AC39" s="8"/>
      <c r="AD39" s="8"/>
      <c r="AF39" s="8"/>
    </row>
    <row r="40" spans="1:32" s="3" customFormat="1" ht="12.75" customHeight="1" x14ac:dyDescent="0.2">
      <c r="A40" s="7"/>
      <c r="B40" s="53"/>
      <c r="D40" s="53"/>
      <c r="F40" s="53"/>
      <c r="P40" s="53"/>
      <c r="Z40" s="53"/>
    </row>
    <row r="41" spans="1:32" s="3" customFormat="1" ht="12.75" customHeight="1" x14ac:dyDescent="0.2">
      <c r="A41" s="54" t="s">
        <v>73</v>
      </c>
      <c r="B41" s="56">
        <v>0.71473936668219962</v>
      </c>
      <c r="D41" s="56">
        <v>0.72390642237418978</v>
      </c>
      <c r="F41" s="56">
        <v>0.73393460930944265</v>
      </c>
      <c r="H41" s="55">
        <v>0.73552973763176122</v>
      </c>
      <c r="J41" s="55">
        <v>0.73510800121691522</v>
      </c>
      <c r="L41" s="55">
        <v>0.75002227938948529</v>
      </c>
      <c r="M41" s="55"/>
      <c r="N41" s="55">
        <v>0.76064594504249139</v>
      </c>
      <c r="P41" s="56">
        <v>0.74582393374838762</v>
      </c>
      <c r="R41" s="55">
        <v>0.73787655348390369</v>
      </c>
      <c r="T41" s="55">
        <v>0.74978747161001358</v>
      </c>
      <c r="V41" s="55">
        <v>0.76273696195117457</v>
      </c>
      <c r="W41" s="55"/>
      <c r="X41" s="55">
        <v>0.77952758420255874</v>
      </c>
      <c r="Z41" s="56">
        <v>0.75721679820127052</v>
      </c>
      <c r="AA41" s="57"/>
      <c r="AB41" s="55">
        <v>0.7537133722565641</v>
      </c>
      <c r="AC41" s="55"/>
      <c r="AD41" s="55">
        <v>0.73980781175782828</v>
      </c>
      <c r="AF41" s="55">
        <v>0</v>
      </c>
    </row>
    <row r="42" spans="1:32" s="3" customFormat="1" ht="12.75" customHeight="1" x14ac:dyDescent="0.2">
      <c r="A42" s="58" t="s">
        <v>145</v>
      </c>
      <c r="B42" s="56">
        <v>0.91357649835716781</v>
      </c>
      <c r="D42" s="56">
        <v>0.90904757057898555</v>
      </c>
      <c r="F42" s="56">
        <v>0.90297679336360359</v>
      </c>
      <c r="H42" s="55">
        <v>0.90218095870486315</v>
      </c>
      <c r="J42" s="55">
        <v>0.89373768613075655</v>
      </c>
      <c r="L42" s="55">
        <v>0.89994216310005781</v>
      </c>
      <c r="M42" s="55"/>
      <c r="N42" s="55">
        <v>0.90483432233012273</v>
      </c>
      <c r="P42" s="56">
        <v>0.90037031649691901</v>
      </c>
      <c r="R42" s="55">
        <v>0.88905316966383574</v>
      </c>
      <c r="T42" s="55">
        <v>0.88769791886793925</v>
      </c>
      <c r="V42" s="55">
        <v>0.89127114238874006</v>
      </c>
      <c r="W42" s="55"/>
      <c r="X42" s="55">
        <v>0.89668945677492906</v>
      </c>
      <c r="Z42" s="56">
        <v>0.89121454838547176</v>
      </c>
      <c r="AA42" s="57"/>
      <c r="AB42" s="55">
        <v>0.87687435661042734</v>
      </c>
      <c r="AC42" s="55"/>
      <c r="AD42" s="55">
        <v>0.86301223581757502</v>
      </c>
      <c r="AF42" s="55">
        <v>0</v>
      </c>
    </row>
    <row r="43" spans="1:32" s="3" customFormat="1" ht="12.75" customHeight="1" x14ac:dyDescent="0.2">
      <c r="A43" s="58" t="s">
        <v>67</v>
      </c>
      <c r="B43" s="56">
        <v>4.3088152723189208E-2</v>
      </c>
      <c r="D43" s="56">
        <v>0.12034184098435045</v>
      </c>
      <c r="F43" s="56">
        <v>0.13280577410297961</v>
      </c>
      <c r="H43" s="55">
        <v>0.14924148671385074</v>
      </c>
      <c r="J43" s="55">
        <v>0.18822558384975518</v>
      </c>
      <c r="L43" s="55">
        <v>0.1456732924824391</v>
      </c>
      <c r="M43" s="55"/>
      <c r="N43" s="55">
        <v>0.10262187008588362</v>
      </c>
      <c r="P43" s="56">
        <v>0.1476607295898793</v>
      </c>
      <c r="R43" s="55">
        <v>0.13003271939661137</v>
      </c>
      <c r="T43" s="55">
        <v>0.15966710204628426</v>
      </c>
      <c r="V43" s="55">
        <v>0.16534408742032</v>
      </c>
      <c r="W43" s="55"/>
      <c r="X43" s="55">
        <v>0.13611013206725681</v>
      </c>
      <c r="Z43" s="56">
        <v>0.14750131138724928</v>
      </c>
      <c r="AA43" s="57"/>
      <c r="AB43" s="55">
        <v>0.1534726279946001</v>
      </c>
      <c r="AC43" s="55"/>
      <c r="AD43" s="55">
        <v>0.17400899060073557</v>
      </c>
      <c r="AF43" s="55">
        <v>0</v>
      </c>
    </row>
    <row r="44" spans="1:32" s="3" customFormat="1" ht="12.75" customHeight="1" x14ac:dyDescent="0.2">
      <c r="A44" s="54" t="s">
        <v>74</v>
      </c>
      <c r="B44" s="56">
        <v>0.17664410822919821</v>
      </c>
      <c r="C44" s="59"/>
      <c r="D44" s="56">
        <v>0.19613420825901884</v>
      </c>
      <c r="E44" s="59"/>
      <c r="F44" s="56">
        <v>0.22078921713806199</v>
      </c>
      <c r="G44" s="59"/>
      <c r="H44" s="59">
        <v>0.25326767715626669</v>
      </c>
      <c r="I44" s="59"/>
      <c r="J44" s="59">
        <v>0.2437055065409188</v>
      </c>
      <c r="K44" s="59"/>
      <c r="L44" s="59">
        <v>0.24171949357462408</v>
      </c>
      <c r="M44" s="59"/>
      <c r="N44" s="59">
        <v>0.26230782401204489</v>
      </c>
      <c r="O44" s="59"/>
      <c r="P44" s="56">
        <v>0.25054041477938704</v>
      </c>
      <c r="Q44" s="59"/>
      <c r="R44" s="59">
        <v>0.21359600545822799</v>
      </c>
      <c r="S44" s="59"/>
      <c r="T44" s="59">
        <v>0.23400644563714121</v>
      </c>
      <c r="U44" s="59"/>
      <c r="V44" s="59">
        <v>0.24080039750048546</v>
      </c>
      <c r="W44" s="59"/>
      <c r="X44" s="59">
        <v>0.27965533320132596</v>
      </c>
      <c r="Y44" s="59"/>
      <c r="Z44" s="56">
        <v>0.24169989778502446</v>
      </c>
      <c r="AA44" s="57"/>
      <c r="AB44" s="59">
        <v>0.21300177693009603</v>
      </c>
      <c r="AC44" s="59"/>
      <c r="AD44" s="59">
        <v>0.13995030874346889</v>
      </c>
      <c r="AF44" s="55">
        <v>0</v>
      </c>
    </row>
    <row r="45" spans="1:32" s="3" customFormat="1" ht="12.75" customHeight="1" x14ac:dyDescent="0.2">
      <c r="A45" s="58" t="s">
        <v>69</v>
      </c>
      <c r="B45" s="56">
        <v>0.29435554548524862</v>
      </c>
      <c r="D45" s="56">
        <v>0.29429152320365226</v>
      </c>
      <c r="F45" s="56">
        <v>0.27721861271533638</v>
      </c>
      <c r="H45" s="59">
        <v>0.25877356312995314</v>
      </c>
      <c r="I45" s="8"/>
      <c r="J45" s="59">
        <v>0.25912686340127777</v>
      </c>
      <c r="K45" s="8"/>
      <c r="L45" s="59">
        <v>0.26718929163423777</v>
      </c>
      <c r="M45" s="8"/>
      <c r="N45" s="59">
        <v>0.25794590128737871</v>
      </c>
      <c r="O45" s="8"/>
      <c r="P45" s="56">
        <v>0.26072068065756848</v>
      </c>
      <c r="R45" s="59">
        <v>0.26398670933711899</v>
      </c>
      <c r="S45" s="8"/>
      <c r="T45" s="59">
        <v>0.25478030274193342</v>
      </c>
      <c r="U45" s="8"/>
      <c r="V45" s="59">
        <v>0.27732239987627472</v>
      </c>
      <c r="W45" s="8"/>
      <c r="X45" s="59">
        <v>0.26100397938131165</v>
      </c>
      <c r="Y45" s="8"/>
      <c r="Z45" s="56">
        <v>0.26415860079055781</v>
      </c>
      <c r="AA45" s="57"/>
      <c r="AB45" s="59">
        <v>0.26807288843760507</v>
      </c>
      <c r="AC45" s="59"/>
      <c r="AD45" s="59">
        <v>0.30472432313931824</v>
      </c>
      <c r="AF45" s="55">
        <v>0</v>
      </c>
    </row>
    <row r="46" spans="1:32" s="3" customFormat="1" ht="12.75" customHeight="1" x14ac:dyDescent="0.2">
      <c r="A46" s="58" t="s">
        <v>70</v>
      </c>
      <c r="B46" s="56">
        <v>0.17344973088054857</v>
      </c>
      <c r="D46" s="56">
        <v>0.1638888094079945</v>
      </c>
      <c r="F46" s="56">
        <v>0.16453181302137321</v>
      </c>
      <c r="H46" s="59">
        <v>0.15506347618681238</v>
      </c>
      <c r="I46" s="8"/>
      <c r="J46" s="59">
        <v>0.1627137207179799</v>
      </c>
      <c r="K46" s="8"/>
      <c r="L46" s="59">
        <v>0.16389907139504625</v>
      </c>
      <c r="M46" s="8"/>
      <c r="N46" s="59">
        <v>0.15581983764407253</v>
      </c>
      <c r="O46" s="8"/>
      <c r="P46" s="56">
        <v>0.15930971215182271</v>
      </c>
      <c r="R46" s="59">
        <v>0.17748725699564932</v>
      </c>
      <c r="S46" s="8"/>
      <c r="T46" s="59">
        <v>0.18130574905155239</v>
      </c>
      <c r="U46" s="8"/>
      <c r="V46" s="59">
        <v>0.16831249856037697</v>
      </c>
      <c r="W46" s="8"/>
      <c r="X46" s="59">
        <v>0.15831933417221844</v>
      </c>
      <c r="Y46" s="8"/>
      <c r="Z46" s="56">
        <v>0.17146224598149015</v>
      </c>
      <c r="AA46" s="57"/>
      <c r="AB46" s="59">
        <v>0.1892053211852604</v>
      </c>
      <c r="AC46" s="59"/>
      <c r="AD46" s="59">
        <v>0.19758120501297088</v>
      </c>
      <c r="AF46" s="55">
        <v>0</v>
      </c>
    </row>
    <row r="47" spans="1:32" s="3" customFormat="1" ht="12.75" customHeight="1" x14ac:dyDescent="0.2">
      <c r="A47" s="58" t="s">
        <v>71</v>
      </c>
      <c r="B47" s="56">
        <v>7.0289982087204106E-2</v>
      </c>
      <c r="D47" s="56">
        <v>6.9591881503524175E-2</v>
      </c>
      <c r="F47" s="56">
        <v>7.1394966434671012E-2</v>
      </c>
      <c r="H47" s="59">
        <v>6.8425021158728949E-2</v>
      </c>
      <c r="I47" s="8"/>
      <c r="J47" s="59">
        <v>6.956191055673866E-2</v>
      </c>
      <c r="K47" s="8"/>
      <c r="L47" s="59">
        <v>7.7214422785577205E-2</v>
      </c>
      <c r="M47" s="8"/>
      <c r="N47" s="59">
        <v>8.4572382098995258E-2</v>
      </c>
      <c r="O47" s="8"/>
      <c r="P47" s="56">
        <v>7.5253126159609371E-2</v>
      </c>
      <c r="R47" s="59">
        <v>8.2806581692907361E-2</v>
      </c>
      <c r="S47" s="8"/>
      <c r="T47" s="59">
        <v>7.969497417938666E-2</v>
      </c>
      <c r="U47" s="8"/>
      <c r="V47" s="59">
        <v>7.6301666014037553E-2</v>
      </c>
      <c r="W47" s="8"/>
      <c r="X47" s="59">
        <v>8.0548937447702765E-2</v>
      </c>
      <c r="Y47" s="8"/>
      <c r="Z47" s="56">
        <v>7.9896053644198176E-2</v>
      </c>
      <c r="AA47" s="57"/>
      <c r="AB47" s="59">
        <v>8.3433385703602564E-2</v>
      </c>
      <c r="AC47" s="59"/>
      <c r="AD47" s="59">
        <v>9.7551974862070234E-2</v>
      </c>
      <c r="AF47" s="55">
        <v>0</v>
      </c>
    </row>
    <row r="48" spans="1:32" s="3" customFormat="1" ht="12.75" customHeight="1" x14ac:dyDescent="0.2">
      <c r="A48" s="54" t="s">
        <v>72</v>
      </c>
      <c r="B48" s="56">
        <v>0.23586895388076501</v>
      </c>
      <c r="C48" s="59"/>
      <c r="D48" s="56">
        <v>0.23861015114294018</v>
      </c>
      <c r="E48" s="59"/>
      <c r="F48" s="56">
        <v>0.21576738244418775</v>
      </c>
      <c r="G48" s="59"/>
      <c r="H48" s="59">
        <v>0.252284579091135</v>
      </c>
      <c r="I48" s="59"/>
      <c r="J48" s="59">
        <v>0.25472136822796909</v>
      </c>
      <c r="K48" s="59"/>
      <c r="L48" s="59">
        <v>0.1941385457625833</v>
      </c>
      <c r="M48" s="59"/>
      <c r="N48" s="59">
        <v>0.1514690982776089</v>
      </c>
      <c r="O48" s="59"/>
      <c r="P48" s="56">
        <v>0.21055472009314063</v>
      </c>
      <c r="Q48" s="59"/>
      <c r="R48" s="59">
        <v>0.1142681223625524</v>
      </c>
      <c r="S48" s="59"/>
      <c r="T48" s="59">
        <v>0.12472566623913346</v>
      </c>
      <c r="U48" s="59"/>
      <c r="V48" s="59">
        <v>0.1123994763418739</v>
      </c>
      <c r="W48" s="59"/>
      <c r="X48" s="59">
        <v>7.0896511824120753E-2</v>
      </c>
      <c r="Y48" s="59"/>
      <c r="Z48" s="56">
        <v>0.10391514196019863</v>
      </c>
      <c r="AA48" s="57"/>
      <c r="AB48" s="59">
        <v>-1.001735425007302E-2</v>
      </c>
      <c r="AC48" s="59"/>
      <c r="AD48" s="59">
        <v>0.20657447840853957</v>
      </c>
      <c r="AF48" s="55">
        <v>0</v>
      </c>
    </row>
    <row r="49" spans="1:26" s="3" customFormat="1" ht="12.75" customHeight="1" thickBot="1" x14ac:dyDescent="0.25">
      <c r="A49" s="7"/>
      <c r="B49" s="60"/>
      <c r="D49" s="60"/>
      <c r="F49" s="60"/>
      <c r="P49" s="60"/>
      <c r="R49" s="61"/>
      <c r="Z49" s="60"/>
    </row>
    <row r="50" spans="1:26" s="3" customFormat="1" ht="12.75" customHeight="1" x14ac:dyDescent="0.2"/>
    <row r="51" spans="1:26" s="3" customFormat="1" ht="12.75" customHeight="1" x14ac:dyDescent="0.2"/>
    <row r="52" spans="1:26" s="3" customFormat="1" ht="12.75" customHeight="1" x14ac:dyDescent="0.2"/>
    <row r="53" spans="1:26" s="3" customFormat="1" ht="12.75" customHeight="1" x14ac:dyDescent="0.2"/>
    <row r="54" spans="1:26" s="3" customFormat="1" ht="12.75" customHeight="1" x14ac:dyDescent="0.2"/>
    <row r="55" spans="1:26" s="3" customFormat="1" ht="12.75" customHeight="1" x14ac:dyDescent="0.2"/>
    <row r="56" spans="1:26" s="3" customFormat="1" ht="12.75" customHeight="1" x14ac:dyDescent="0.2"/>
    <row r="57" spans="1:26" s="3" customFormat="1" ht="12.75" customHeight="1" x14ac:dyDescent="0.2"/>
    <row r="58" spans="1:26" s="3" customFormat="1" ht="12.75" customHeight="1" x14ac:dyDescent="0.2"/>
    <row r="59" spans="1:26" s="3" customFormat="1" ht="12.75" customHeight="1" x14ac:dyDescent="0.2"/>
    <row r="60" spans="1:26" s="3" customFormat="1" ht="12.75" customHeight="1" x14ac:dyDescent="0.2"/>
    <row r="61" spans="1:26" s="3" customFormat="1" ht="12.75" customHeight="1" x14ac:dyDescent="0.2"/>
    <row r="62" spans="1:26" s="3" customFormat="1" ht="12.75" customHeight="1" x14ac:dyDescent="0.2"/>
    <row r="63" spans="1:26" s="3" customFormat="1" ht="12.75" customHeight="1" x14ac:dyDescent="0.2"/>
    <row r="64" spans="1:26" s="3" customFormat="1" ht="12.75" customHeight="1" x14ac:dyDescent="0.2"/>
    <row r="65" s="3" customFormat="1" ht="12.75" customHeight="1" x14ac:dyDescent="0.2"/>
    <row r="66" s="3" customFormat="1" ht="12.75" customHeight="1" x14ac:dyDescent="0.2"/>
    <row r="67" s="3" customFormat="1" ht="12.75" customHeight="1" x14ac:dyDescent="0.2"/>
    <row r="68" s="3" customFormat="1" ht="12.75" customHeight="1" x14ac:dyDescent="0.2"/>
    <row r="69" s="3" customFormat="1" ht="12.75" customHeight="1" x14ac:dyDescent="0.2"/>
    <row r="70" s="3" customFormat="1" ht="12.75" customHeight="1" x14ac:dyDescent="0.2"/>
    <row r="71" s="3" customFormat="1" ht="12.75" customHeight="1" x14ac:dyDescent="0.2"/>
    <row r="72" s="3" customFormat="1" ht="12.75" customHeight="1" x14ac:dyDescent="0.2"/>
    <row r="73" s="3" customFormat="1" ht="12.75" customHeight="1" x14ac:dyDescent="0.2"/>
    <row r="74" s="3" customFormat="1" ht="12.75" customHeight="1" x14ac:dyDescent="0.2"/>
    <row r="75" s="3" customFormat="1" ht="12.75" customHeight="1" x14ac:dyDescent="0.2"/>
    <row r="76" s="3" customFormat="1" ht="12.75" customHeight="1" x14ac:dyDescent="0.2"/>
    <row r="77" s="3" customFormat="1" x14ac:dyDescent="0.2"/>
    <row r="78" s="3" customFormat="1" x14ac:dyDescent="0.2"/>
    <row r="79" s="3" customFormat="1" x14ac:dyDescent="0.2"/>
    <row r="80" s="3" customFormat="1" x14ac:dyDescent="0.2"/>
    <row r="81" spans="1:22" s="3" customFormat="1" x14ac:dyDescent="0.2"/>
    <row r="82" spans="1:22" x14ac:dyDescent="0.2">
      <c r="A82" s="3"/>
      <c r="U82" s="3"/>
      <c r="V82" s="3"/>
    </row>
    <row r="83" spans="1:22" x14ac:dyDescent="0.2">
      <c r="U83" s="3"/>
      <c r="V83" s="3"/>
    </row>
    <row r="84" spans="1:22" x14ac:dyDescent="0.2">
      <c r="U84" s="3"/>
      <c r="V84" s="3"/>
    </row>
    <row r="85" spans="1:22" x14ac:dyDescent="0.2">
      <c r="U85" s="3"/>
      <c r="V85" s="3"/>
    </row>
    <row r="86" spans="1:22" x14ac:dyDescent="0.2">
      <c r="U86" s="3"/>
      <c r="V86" s="3"/>
    </row>
    <row r="87" spans="1:22" x14ac:dyDescent="0.2">
      <c r="U87" s="3"/>
      <c r="V87" s="3"/>
    </row>
    <row r="88" spans="1:22" x14ac:dyDescent="0.2">
      <c r="U88" s="3"/>
      <c r="V88" s="3"/>
    </row>
    <row r="89" spans="1:22" x14ac:dyDescent="0.2">
      <c r="U89" s="3"/>
      <c r="V89" s="3"/>
    </row>
    <row r="90" spans="1:22" x14ac:dyDescent="0.2">
      <c r="U90" s="3"/>
      <c r="V90" s="3"/>
    </row>
    <row r="91" spans="1:22" x14ac:dyDescent="0.2">
      <c r="U91" s="3"/>
      <c r="V91" s="3"/>
    </row>
    <row r="92" spans="1:22" x14ac:dyDescent="0.2">
      <c r="U92" s="3"/>
      <c r="V92" s="3"/>
    </row>
    <row r="93" spans="1:22" x14ac:dyDescent="0.2">
      <c r="U93" s="3"/>
      <c r="V93" s="3"/>
    </row>
    <row r="94" spans="1:22" x14ac:dyDescent="0.2">
      <c r="U94" s="3"/>
      <c r="V94" s="3"/>
    </row>
    <row r="95" spans="1:22" x14ac:dyDescent="0.2">
      <c r="U95" s="3"/>
      <c r="V95" s="3"/>
    </row>
    <row r="96" spans="1:22" x14ac:dyDescent="0.2">
      <c r="U96" s="3"/>
      <c r="V96" s="3"/>
    </row>
    <row r="97" spans="21:22" x14ac:dyDescent="0.2">
      <c r="U97" s="3"/>
      <c r="V97" s="3"/>
    </row>
  </sheetData>
  <mergeCells count="6">
    <mergeCell ref="R3:Z3"/>
    <mergeCell ref="H5:N5"/>
    <mergeCell ref="R5:X5"/>
    <mergeCell ref="H3:P3"/>
    <mergeCell ref="AB3:AF3"/>
    <mergeCell ref="AB5:AF5"/>
  </mergeCells>
  <printOptions horizontalCentered="1"/>
  <pageMargins left="0.7" right="0.7" top="1" bottom="0.75" header="0.3" footer="0.3"/>
  <pageSetup paperSize="3" scale="84" orientation="landscape" r:id="rId1"/>
  <headerFooter alignWithMargins="0">
    <oddFooter>&amp;C&amp;8PTC Investor Relations
investor@ptc.com</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AT46"/>
  <sheetViews>
    <sheetView zoomScale="90" zoomScaleNormal="90" zoomScalePageLayoutView="80" workbookViewId="0">
      <pane xSplit="1" topLeftCell="B1" activePane="topRight" state="frozen"/>
      <selection activeCell="AP15" sqref="AP15"/>
      <selection pane="topRight" activeCell="AW29" sqref="AW29"/>
    </sheetView>
  </sheetViews>
  <sheetFormatPr defaultColWidth="9.140625" defaultRowHeight="12.75" outlineLevelCol="1" x14ac:dyDescent="0.2"/>
  <cols>
    <col min="1" max="1" width="61.85546875" style="1" bestFit="1" customWidth="1"/>
    <col min="2" max="2" width="11" style="1" customWidth="1"/>
    <col min="3" max="3" width="1.140625" style="1" customWidth="1"/>
    <col min="4" max="4" width="11" style="1" customWidth="1"/>
    <col min="5" max="5" width="1.140625" style="1" customWidth="1"/>
    <col min="6" max="6" width="11.5703125" style="1" bestFit="1" customWidth="1"/>
    <col min="7" max="7" width="1.140625" style="1" customWidth="1"/>
    <col min="8" max="8" width="10.85546875" style="1" hidden="1" customWidth="1" outlineLevel="1"/>
    <col min="9" max="9" width="1.140625" style="1" hidden="1" customWidth="1" outlineLevel="1"/>
    <col min="10" max="10" width="10.85546875" style="154" hidden="1" customWidth="1" outlineLevel="1"/>
    <col min="11" max="11" width="1.140625" style="1" hidden="1" customWidth="1" outlineLevel="1"/>
    <col min="12" max="12" width="10.85546875" style="1" hidden="1" customWidth="1" outlineLevel="1"/>
    <col min="13" max="13" width="1.140625" style="1" hidden="1" customWidth="1" outlineLevel="1"/>
    <col min="14" max="14" width="10.85546875" style="1" hidden="1" customWidth="1" outlineLevel="1"/>
    <col min="15" max="15" width="1.140625" style="155" hidden="1" customWidth="1" outlineLevel="1"/>
    <col min="16" max="16" width="11" style="1" customWidth="1" collapsed="1"/>
    <col min="17" max="17" width="1.140625" style="1" customWidth="1"/>
    <col min="18" max="18" width="9.85546875" style="1" hidden="1" customWidth="1" outlineLevel="1"/>
    <col min="19" max="19" width="1.140625" style="1" hidden="1" customWidth="1" outlineLevel="1"/>
    <col min="20" max="20" width="9.85546875" style="1" hidden="1" customWidth="1" outlineLevel="1"/>
    <col min="21" max="21" width="1.140625" style="1" hidden="1" customWidth="1" outlineLevel="1"/>
    <col min="22" max="22" width="9.85546875" style="1" hidden="1" customWidth="1" outlineLevel="1"/>
    <col min="23" max="23" width="1.140625" style="1" hidden="1" customWidth="1" outlineLevel="1"/>
    <col min="24" max="24" width="9.85546875" style="1" hidden="1" customWidth="1" outlineLevel="1"/>
    <col min="25" max="25" width="1.140625" style="155" hidden="1" customWidth="1" outlineLevel="1"/>
    <col min="26" max="26" width="11.85546875" style="1" customWidth="1" collapsed="1"/>
    <col min="27" max="27" width="1.28515625" style="1" customWidth="1"/>
    <col min="28" max="28" width="9.85546875" style="1" customWidth="1" outlineLevel="1"/>
    <col min="29" max="29" width="1.28515625" style="1" customWidth="1" outlineLevel="1"/>
    <col min="30" max="30" width="9.85546875" style="1" customWidth="1" outlineLevel="1"/>
    <col min="31" max="31" width="1.28515625" style="1" customWidth="1" outlineLevel="1"/>
    <col min="32" max="32" width="9.85546875" style="1" customWidth="1" outlineLevel="1"/>
    <col min="33" max="33" width="1.28515625" style="1" customWidth="1" outlineLevel="1"/>
    <col min="34" max="34" width="9.85546875" style="1" customWidth="1" outlineLevel="1"/>
    <col min="35" max="35" width="1.28515625" style="1" customWidth="1" outlineLevel="1"/>
    <col min="36" max="36" width="11.140625" style="1" customWidth="1"/>
    <col min="37" max="37" width="1" style="1" customWidth="1"/>
    <col min="38" max="38" width="9.7109375" style="1" customWidth="1" outlineLevel="1"/>
    <col min="39" max="39" width="1" style="1" customWidth="1" outlineLevel="1"/>
    <col min="40" max="40" width="9.7109375" style="1" customWidth="1" outlineLevel="1"/>
    <col min="41" max="41" width="1" style="1" customWidth="1" outlineLevel="1"/>
    <col min="42" max="42" width="9.7109375" style="1" customWidth="1" outlineLevel="1"/>
    <col min="43" max="43" width="1" style="1" customWidth="1" outlineLevel="1"/>
    <col min="44" max="44" width="9.7109375" style="1" customWidth="1" outlineLevel="1"/>
    <col min="45" max="45" width="1" style="1" customWidth="1" outlineLevel="1"/>
    <col min="46" max="46" width="10.7109375" style="1" customWidth="1"/>
    <col min="47" max="16384" width="9.140625" style="1"/>
  </cols>
  <sheetData>
    <row r="1" spans="1:46" ht="12.75" customHeight="1" x14ac:dyDescent="0.2">
      <c r="B1" s="4"/>
      <c r="C1" s="4"/>
      <c r="D1" s="4"/>
      <c r="E1" s="4"/>
      <c r="F1" s="4"/>
      <c r="G1" s="4"/>
      <c r="H1" s="4"/>
      <c r="I1" s="4"/>
      <c r="J1" s="4"/>
      <c r="K1" s="4"/>
      <c r="L1" s="4"/>
      <c r="M1" s="4"/>
      <c r="N1" s="4"/>
      <c r="O1" s="4"/>
      <c r="P1" s="4"/>
      <c r="Q1" s="4"/>
      <c r="R1" s="4"/>
      <c r="S1" s="4"/>
      <c r="T1" s="4"/>
      <c r="U1" s="4"/>
      <c r="V1" s="4"/>
      <c r="W1" s="4"/>
      <c r="X1" s="4"/>
      <c r="Y1" s="4"/>
    </row>
    <row r="2" spans="1:46" ht="12.75" customHeight="1" thickBot="1" x14ac:dyDescent="0.25">
      <c r="J2" s="1"/>
      <c r="O2" s="1"/>
      <c r="Y2" s="1"/>
    </row>
    <row r="3" spans="1:46" s="3" customFormat="1" ht="12.75" customHeight="1" thickBot="1" x14ac:dyDescent="0.25">
      <c r="B3" s="26" t="s">
        <v>6</v>
      </c>
      <c r="C3" s="1"/>
      <c r="D3" s="26" t="s">
        <v>5</v>
      </c>
      <c r="E3" s="1"/>
      <c r="F3" s="26" t="s">
        <v>4</v>
      </c>
      <c r="H3" s="359" t="s">
        <v>3</v>
      </c>
      <c r="I3" s="360"/>
      <c r="J3" s="360"/>
      <c r="K3" s="360"/>
      <c r="L3" s="360"/>
      <c r="M3" s="360"/>
      <c r="N3" s="360"/>
      <c r="O3" s="360"/>
      <c r="P3" s="361"/>
      <c r="R3" s="359" t="s">
        <v>2</v>
      </c>
      <c r="S3" s="360"/>
      <c r="T3" s="360"/>
      <c r="U3" s="360"/>
      <c r="V3" s="360"/>
      <c r="W3" s="360"/>
      <c r="X3" s="360"/>
      <c r="Y3" s="360"/>
      <c r="Z3" s="361"/>
      <c r="AB3" s="359" t="s">
        <v>140</v>
      </c>
      <c r="AC3" s="360"/>
      <c r="AD3" s="360"/>
      <c r="AE3" s="360"/>
      <c r="AF3" s="360"/>
      <c r="AG3" s="360"/>
      <c r="AH3" s="360"/>
      <c r="AI3" s="360"/>
      <c r="AJ3" s="361"/>
      <c r="AL3" s="351" t="s">
        <v>210</v>
      </c>
      <c r="AM3" s="352"/>
      <c r="AN3" s="352"/>
      <c r="AO3" s="352"/>
      <c r="AP3" s="352"/>
      <c r="AQ3" s="352"/>
      <c r="AR3" s="352"/>
      <c r="AS3" s="352"/>
      <c r="AT3" s="353"/>
    </row>
    <row r="4" spans="1:46" s="3" customFormat="1" ht="12.75" customHeight="1" thickBot="1" x14ac:dyDescent="0.25">
      <c r="AL4" s="249"/>
      <c r="AM4" s="249"/>
      <c r="AN4" s="249"/>
      <c r="AO4" s="249"/>
      <c r="AP4" s="249"/>
      <c r="AQ4" s="70"/>
      <c r="AR4" s="70"/>
    </row>
    <row r="5" spans="1:46" s="3" customFormat="1" ht="12.75" customHeight="1" x14ac:dyDescent="0.2">
      <c r="A5" s="16" t="s">
        <v>200</v>
      </c>
      <c r="B5" s="9" t="s">
        <v>1</v>
      </c>
      <c r="D5" s="9" t="s">
        <v>1</v>
      </c>
      <c r="F5" s="9" t="s">
        <v>1</v>
      </c>
      <c r="H5" s="362" t="s">
        <v>0</v>
      </c>
      <c r="I5" s="362"/>
      <c r="J5" s="362"/>
      <c r="K5" s="362"/>
      <c r="L5" s="362"/>
      <c r="M5" s="362"/>
      <c r="N5" s="362"/>
      <c r="P5" s="9" t="s">
        <v>1</v>
      </c>
      <c r="R5" s="362" t="s">
        <v>41</v>
      </c>
      <c r="S5" s="362"/>
      <c r="T5" s="362"/>
      <c r="U5" s="362"/>
      <c r="V5" s="362"/>
      <c r="W5" s="362"/>
      <c r="X5" s="362"/>
      <c r="Z5" s="9" t="s">
        <v>1</v>
      </c>
      <c r="AB5" s="362" t="s">
        <v>0</v>
      </c>
      <c r="AC5" s="362"/>
      <c r="AD5" s="362"/>
      <c r="AE5" s="362"/>
      <c r="AF5" s="362"/>
      <c r="AG5" s="362"/>
      <c r="AH5" s="362"/>
      <c r="AJ5" s="9" t="s">
        <v>1</v>
      </c>
      <c r="AL5" s="350" t="s">
        <v>0</v>
      </c>
      <c r="AM5" s="350"/>
      <c r="AN5" s="350"/>
      <c r="AO5" s="350"/>
      <c r="AP5" s="350"/>
      <c r="AQ5" s="350"/>
      <c r="AR5" s="350"/>
      <c r="AT5" s="9" t="s">
        <v>1</v>
      </c>
    </row>
    <row r="6" spans="1:46" s="2" customFormat="1" ht="12.75" customHeight="1" x14ac:dyDescent="0.2">
      <c r="A6" s="5"/>
      <c r="B6" s="11">
        <v>40816</v>
      </c>
      <c r="D6" s="11">
        <v>41182</v>
      </c>
      <c r="F6" s="11">
        <v>41547</v>
      </c>
      <c r="H6" s="10">
        <v>41636</v>
      </c>
      <c r="J6" s="10">
        <v>41727</v>
      </c>
      <c r="L6" s="10">
        <v>41818</v>
      </c>
      <c r="N6" s="10">
        <v>41912</v>
      </c>
      <c r="P6" s="11">
        <v>41912</v>
      </c>
      <c r="R6" s="10">
        <v>42007</v>
      </c>
      <c r="S6" s="12"/>
      <c r="T6" s="10">
        <v>42098</v>
      </c>
      <c r="V6" s="10">
        <v>42189</v>
      </c>
      <c r="X6" s="10">
        <v>41912</v>
      </c>
      <c r="Z6" s="11">
        <v>42277</v>
      </c>
      <c r="AB6" s="10">
        <v>42371</v>
      </c>
      <c r="AC6" s="12"/>
      <c r="AD6" s="10">
        <v>42462</v>
      </c>
      <c r="AF6" s="10">
        <v>42553</v>
      </c>
      <c r="AH6" s="10">
        <v>41912</v>
      </c>
      <c r="AJ6" s="11">
        <v>42643</v>
      </c>
      <c r="AL6" s="275">
        <v>42735</v>
      </c>
      <c r="AM6" s="274"/>
      <c r="AN6" s="275">
        <v>42826</v>
      </c>
      <c r="AO6" s="274"/>
      <c r="AP6" s="275">
        <v>42917</v>
      </c>
      <c r="AQ6" s="76"/>
      <c r="AR6" s="275">
        <v>43008</v>
      </c>
      <c r="AT6" s="11">
        <v>43008</v>
      </c>
    </row>
    <row r="7" spans="1:46" s="140" customFormat="1" ht="12.75" customHeight="1" x14ac:dyDescent="0.2">
      <c r="A7" s="13"/>
      <c r="B7" s="137"/>
      <c r="C7" s="23"/>
      <c r="D7" s="137"/>
      <c r="E7" s="23"/>
      <c r="F7" s="137"/>
      <c r="G7" s="23"/>
      <c r="H7" s="138"/>
      <c r="I7" s="23"/>
      <c r="J7" s="138"/>
      <c r="K7" s="23"/>
      <c r="L7" s="139"/>
      <c r="M7" s="23"/>
      <c r="N7" s="139"/>
      <c r="O7" s="23"/>
      <c r="P7" s="137"/>
      <c r="Q7" s="23"/>
      <c r="R7" s="138"/>
      <c r="S7" s="138"/>
      <c r="T7" s="139"/>
      <c r="U7" s="23"/>
      <c r="V7" s="139"/>
      <c r="W7" s="23"/>
      <c r="X7" s="139"/>
      <c r="Y7" s="23"/>
      <c r="Z7" s="137"/>
      <c r="AB7" s="138"/>
      <c r="AC7" s="138"/>
      <c r="AD7" s="138"/>
      <c r="AH7" s="139"/>
      <c r="AJ7" s="137"/>
      <c r="AT7" s="137"/>
    </row>
    <row r="8" spans="1:46" s="140" customFormat="1" ht="12.75" customHeight="1" x14ac:dyDescent="0.2">
      <c r="A8" s="5" t="s">
        <v>214</v>
      </c>
      <c r="B8" s="137"/>
      <c r="C8" s="23"/>
      <c r="D8" s="137"/>
      <c r="E8" s="23"/>
      <c r="F8" s="137"/>
      <c r="G8" s="23"/>
      <c r="H8" s="138"/>
      <c r="I8" s="23"/>
      <c r="J8" s="138"/>
      <c r="K8" s="23"/>
      <c r="L8" s="139"/>
      <c r="M8" s="23"/>
      <c r="N8" s="139"/>
      <c r="O8" s="23"/>
      <c r="P8" s="137"/>
      <c r="Q8" s="23"/>
      <c r="R8" s="138"/>
      <c r="S8" s="138"/>
      <c r="T8" s="139"/>
      <c r="U8" s="23"/>
      <c r="V8" s="139"/>
      <c r="W8" s="23"/>
      <c r="X8" s="139"/>
      <c r="Y8" s="23"/>
      <c r="Z8" s="137"/>
      <c r="AB8" s="138"/>
      <c r="AC8" s="138"/>
      <c r="AD8" s="138"/>
      <c r="AH8" s="139"/>
      <c r="AJ8" s="137"/>
      <c r="AT8" s="137"/>
    </row>
    <row r="9" spans="1:46" s="140" customFormat="1" ht="12.75" customHeight="1" x14ac:dyDescent="0.2">
      <c r="A9" s="14" t="s">
        <v>141</v>
      </c>
      <c r="B9" s="141">
        <v>-0.83899999999999997</v>
      </c>
      <c r="C9" s="142"/>
      <c r="D9" s="141">
        <v>-0.995</v>
      </c>
      <c r="E9" s="142"/>
      <c r="F9" s="141">
        <v>16116.810511999998</v>
      </c>
      <c r="G9" s="142"/>
      <c r="H9" s="143">
        <v>0.4186921203222802</v>
      </c>
      <c r="I9" s="142"/>
      <c r="J9" s="143">
        <v>0.27485071471309724</v>
      </c>
      <c r="K9" s="142"/>
      <c r="L9" s="143">
        <v>2.1088904493644223</v>
      </c>
      <c r="M9" s="142"/>
      <c r="N9" s="143">
        <v>4.4249212774732927</v>
      </c>
      <c r="O9" s="142"/>
      <c r="P9" s="141">
        <v>1.6938677954073147</v>
      </c>
      <c r="Q9" s="142"/>
      <c r="R9" s="143">
        <v>2.8713766296545606</v>
      </c>
      <c r="S9" s="142"/>
      <c r="T9" s="143">
        <v>3.3882069258399352</v>
      </c>
      <c r="U9" s="142"/>
      <c r="V9" s="143">
        <v>1.3485733102580411</v>
      </c>
      <c r="W9" s="142"/>
      <c r="X9" s="143">
        <v>0.44007657384011095</v>
      </c>
      <c r="Y9" s="142"/>
      <c r="Z9" s="141">
        <v>1.404111725702605</v>
      </c>
      <c r="AB9" s="143">
        <v>0.5583160349109173</v>
      </c>
      <c r="AC9" s="143"/>
      <c r="AD9" s="143">
        <v>0.50067458930948272</v>
      </c>
      <c r="AF9" s="143">
        <v>0.85498443857792505</v>
      </c>
      <c r="AH9" s="143">
        <v>1.2471799470594505</v>
      </c>
      <c r="AJ9" s="141">
        <v>0.81366387114972505</v>
      </c>
      <c r="AL9" s="143">
        <v>1.451159144357316</v>
      </c>
      <c r="AN9" s="143">
        <v>1.7803612145558156</v>
      </c>
      <c r="AP9" s="143">
        <v>1.3524186511571963</v>
      </c>
      <c r="AR9" s="143">
        <v>1.0716766428098576</v>
      </c>
      <c r="AT9" s="141">
        <v>1.3600337933876514</v>
      </c>
    </row>
    <row r="10" spans="1:46" s="140" customFormat="1" ht="12.75" customHeight="1" x14ac:dyDescent="0.2">
      <c r="A10" s="15" t="s">
        <v>44</v>
      </c>
      <c r="B10" s="144">
        <v>0.12339501472537484</v>
      </c>
      <c r="C10" s="142"/>
      <c r="D10" s="144">
        <v>9.7305255003783619E-2</v>
      </c>
      <c r="E10" s="142"/>
      <c r="F10" s="144">
        <v>6.9834935606747806E-2</v>
      </c>
      <c r="G10" s="142"/>
      <c r="H10" s="145">
        <v>3.8679339088341161E-2</v>
      </c>
      <c r="I10" s="142"/>
      <c r="J10" s="145">
        <v>3.1482922229032477E-2</v>
      </c>
      <c r="K10" s="142"/>
      <c r="L10" s="145">
        <v>5.823612856849629E-2</v>
      </c>
      <c r="M10" s="142"/>
      <c r="N10" s="145">
        <v>7.7456422948734699E-2</v>
      </c>
      <c r="O10" s="142"/>
      <c r="P10" s="144">
        <v>5.1663588932656171E-2</v>
      </c>
      <c r="Q10" s="142"/>
      <c r="R10" s="145">
        <v>6.7514744157861462E-2</v>
      </c>
      <c r="S10" s="142"/>
      <c r="T10" s="145">
        <v>1.4903684581895955E-2</v>
      </c>
      <c r="U10" s="142"/>
      <c r="V10" s="145">
        <v>-3.6821948022098754E-2</v>
      </c>
      <c r="W10" s="142"/>
      <c r="X10" s="145">
        <v>-8.111881656814704E-2</v>
      </c>
      <c r="Y10" s="142"/>
      <c r="Z10" s="144">
        <v>-1.0135046811773907E-2</v>
      </c>
      <c r="AB10" s="145">
        <v>-5.4359802529622359E-2</v>
      </c>
      <c r="AC10" s="242"/>
      <c r="AD10" s="145">
        <v>-4.8013570301117948E-2</v>
      </c>
      <c r="AF10" s="145">
        <v>-2.296676271284644E-2</v>
      </c>
      <c r="AH10" s="145">
        <v>-4.7964678889376486E-2</v>
      </c>
      <c r="AJ10" s="144">
        <v>-4.3603804826617368E-2</v>
      </c>
      <c r="AL10" s="145">
        <v>-0.11806058230263992</v>
      </c>
      <c r="AN10" s="145">
        <v>-0.1177096684031146</v>
      </c>
      <c r="AP10" s="145">
        <v>-0.13252877776067148</v>
      </c>
      <c r="AR10" s="145">
        <v>-0.10466033044727698</v>
      </c>
      <c r="AT10" s="144">
        <v>-0.11832865405960583</v>
      </c>
    </row>
    <row r="11" spans="1:46" s="140" customFormat="1" ht="12.75" customHeight="1" x14ac:dyDescent="0.2">
      <c r="A11" s="41" t="s">
        <v>222</v>
      </c>
      <c r="B11" s="141">
        <v>0.12339501472537484</v>
      </c>
      <c r="C11" s="142"/>
      <c r="D11" s="141">
        <v>9.7305255003783619E-2</v>
      </c>
      <c r="E11" s="142"/>
      <c r="F11" s="141">
        <v>8.6298042738739464E-2</v>
      </c>
      <c r="G11" s="142"/>
      <c r="H11" s="143">
        <v>4.4593662018136644E-2</v>
      </c>
      <c r="I11" s="142"/>
      <c r="J11" s="143">
        <v>3.5664965884868532E-2</v>
      </c>
      <c r="K11" s="142"/>
      <c r="L11" s="143">
        <v>8.7453529892200635E-2</v>
      </c>
      <c r="M11" s="142"/>
      <c r="N11" s="143">
        <v>0.13688195420593238</v>
      </c>
      <c r="O11" s="142"/>
      <c r="P11" s="141">
        <v>7.6549485996079067E-2</v>
      </c>
      <c r="Q11" s="142"/>
      <c r="R11" s="143">
        <v>0.12678055318766457</v>
      </c>
      <c r="S11" s="142"/>
      <c r="T11" s="143">
        <v>8.6258106057182496E-2</v>
      </c>
      <c r="U11" s="142"/>
      <c r="V11" s="143">
        <v>1.9609024744101825E-2</v>
      </c>
      <c r="W11" s="142"/>
      <c r="X11" s="143">
        <v>-4.7123771078827655E-2</v>
      </c>
      <c r="Y11" s="142"/>
      <c r="Z11" s="141">
        <v>4.3493189988417669E-2</v>
      </c>
      <c r="AB11" s="143">
        <v>-9.8654968305487509E-3</v>
      </c>
      <c r="AC11" s="242"/>
      <c r="AD11" s="143">
        <v>-1.1273566316234789E-3</v>
      </c>
      <c r="AF11" s="143">
        <v>5.9406196409333763E-2</v>
      </c>
      <c r="AH11" s="143">
        <v>7.970342879136505E-2</v>
      </c>
      <c r="AJ11" s="141">
        <v>3.1289647414961416E-2</v>
      </c>
      <c r="AL11" s="143">
        <v>6.1385680481709427E-2</v>
      </c>
      <c r="AN11" s="143">
        <v>0.12596389293230603</v>
      </c>
      <c r="AP11" s="143">
        <v>0.11142251892336379</v>
      </c>
      <c r="AR11" s="143">
        <v>0.13667964880544445</v>
      </c>
      <c r="AT11" s="141">
        <v>0.10880670697993972</v>
      </c>
    </row>
    <row r="12" spans="1:46" s="140" customFormat="1" ht="12.75" customHeight="1" x14ac:dyDescent="0.2">
      <c r="A12" s="14" t="s">
        <v>142</v>
      </c>
      <c r="B12" s="144">
        <v>0.15573219467537758</v>
      </c>
      <c r="C12" s="143"/>
      <c r="D12" s="144">
        <v>1.8335618100028928E-2</v>
      </c>
      <c r="E12" s="143"/>
      <c r="F12" s="144">
        <v>-1.2010972614455348E-2</v>
      </c>
      <c r="G12" s="143"/>
      <c r="H12" s="145">
        <v>9.1400075880892728E-5</v>
      </c>
      <c r="I12" s="143"/>
      <c r="J12" s="145">
        <v>6.6035637413489154E-2</v>
      </c>
      <c r="K12" s="143"/>
      <c r="L12" s="145">
        <v>0.13136030801951964</v>
      </c>
      <c r="M12" s="143"/>
      <c r="N12" s="145">
        <v>2.4916645828707805E-2</v>
      </c>
      <c r="O12" s="142"/>
      <c r="P12" s="144">
        <v>5.3434354832442597E-2</v>
      </c>
      <c r="Q12" s="143"/>
      <c r="R12" s="145">
        <v>-0.18239377276291849</v>
      </c>
      <c r="S12" s="143"/>
      <c r="T12" s="145">
        <v>-0.17380425894974863</v>
      </c>
      <c r="U12" s="143"/>
      <c r="V12" s="145">
        <v>-0.26136533946253626</v>
      </c>
      <c r="W12" s="143"/>
      <c r="X12" s="145">
        <v>-0.24991551386104852</v>
      </c>
      <c r="Y12" s="142"/>
      <c r="Z12" s="144">
        <v>-0.22018873748419832</v>
      </c>
      <c r="AA12" s="146"/>
      <c r="AB12" s="145">
        <v>-0.2623206117600721</v>
      </c>
      <c r="AC12" s="242"/>
      <c r="AD12" s="145">
        <v>-0.43453086069088087</v>
      </c>
      <c r="AE12" s="146"/>
      <c r="AF12" s="145">
        <v>-0.33133334149964128</v>
      </c>
      <c r="AH12" s="145">
        <v>-0.48962922432368328</v>
      </c>
      <c r="AJ12" s="144">
        <v>-0.38652194500196474</v>
      </c>
      <c r="AL12" s="145">
        <v>-0.28022717641454464</v>
      </c>
      <c r="AN12" s="145">
        <v>-0.31032295401525573</v>
      </c>
      <c r="AP12" s="145">
        <v>-0.27547229990703359</v>
      </c>
      <c r="AR12" s="145">
        <v>-5.0194683925021924E-2</v>
      </c>
      <c r="AT12" s="144">
        <v>-0.23103247852549788</v>
      </c>
    </row>
    <row r="13" spans="1:46" s="140" customFormat="1" ht="12.75" customHeight="1" x14ac:dyDescent="0.2">
      <c r="A13" s="3" t="s">
        <v>223</v>
      </c>
      <c r="B13" s="141">
        <v>0.13547472815079442</v>
      </c>
      <c r="C13" s="143"/>
      <c r="D13" s="141">
        <v>6.7279470192787461E-2</v>
      </c>
      <c r="E13" s="143"/>
      <c r="F13" s="141">
        <v>5.0632225979005296E-2</v>
      </c>
      <c r="G13" s="143"/>
      <c r="H13" s="143">
        <v>3.024433912410791E-2</v>
      </c>
      <c r="I13" s="143"/>
      <c r="J13" s="143">
        <v>4.5596881072295231E-2</v>
      </c>
      <c r="K13" s="143"/>
      <c r="L13" s="143">
        <v>0.10178423998022336</v>
      </c>
      <c r="M13" s="143"/>
      <c r="N13" s="143">
        <v>9.3938814557894171E-2</v>
      </c>
      <c r="O13" s="142"/>
      <c r="P13" s="141">
        <v>6.8664520646195104E-2</v>
      </c>
      <c r="Q13" s="143"/>
      <c r="R13" s="143">
        <v>3.0007999598674982E-2</v>
      </c>
      <c r="S13" s="143"/>
      <c r="T13" s="143">
        <v>-4.5077052721240836E-4</v>
      </c>
      <c r="U13" s="143"/>
      <c r="V13" s="143">
        <v>-7.4559815076524719E-2</v>
      </c>
      <c r="W13" s="143"/>
      <c r="X13" s="143">
        <v>-0.11999500020421228</v>
      </c>
      <c r="Y13" s="142"/>
      <c r="Z13" s="141">
        <v>-4.5180450701473807E-2</v>
      </c>
      <c r="AA13" s="146"/>
      <c r="AB13" s="143">
        <v>-7.2589901160367468E-2</v>
      </c>
      <c r="AC13" s="242"/>
      <c r="AD13" s="143">
        <v>-0.12056940239044157</v>
      </c>
      <c r="AE13" s="146"/>
      <c r="AF13" s="143">
        <v>-4.5116164460249387E-2</v>
      </c>
      <c r="AH13" s="143">
        <v>-9.4676687755178734E-2</v>
      </c>
      <c r="AJ13" s="141">
        <v>-8.3462880512728974E-2</v>
      </c>
      <c r="AL13" s="143">
        <v>-6.1230705307128456E-3</v>
      </c>
      <c r="AN13" s="143">
        <v>4.8652362318627039E-2</v>
      </c>
      <c r="AP13" s="143">
        <v>3.8949910440212128E-2</v>
      </c>
      <c r="AR13" s="143">
        <v>0.10441234928829096</v>
      </c>
      <c r="AT13" s="141">
        <v>4.6332003473005617E-2</v>
      </c>
    </row>
    <row r="14" spans="1:46" s="140" customFormat="1" ht="12.75" customHeight="1" x14ac:dyDescent="0.2">
      <c r="A14" s="17" t="s">
        <v>45</v>
      </c>
      <c r="B14" s="144">
        <v>0.22767754565591014</v>
      </c>
      <c r="C14" s="143"/>
      <c r="D14" s="144">
        <v>0.1055287291783642</v>
      </c>
      <c r="E14" s="143"/>
      <c r="F14" s="144">
        <v>-3.643911126761501E-2</v>
      </c>
      <c r="G14" s="143"/>
      <c r="H14" s="145">
        <v>-3.038408970053184E-2</v>
      </c>
      <c r="I14" s="143"/>
      <c r="J14" s="145">
        <v>5.1806403304712034E-2</v>
      </c>
      <c r="K14" s="143"/>
      <c r="L14" s="145">
        <v>-4.6727556283001292E-2</v>
      </c>
      <c r="M14" s="143"/>
      <c r="N14" s="145">
        <v>-5.6613070576731726E-2</v>
      </c>
      <c r="O14" s="142"/>
      <c r="P14" s="144">
        <v>-2.057066554220266E-2</v>
      </c>
      <c r="Q14" s="143"/>
      <c r="R14" s="145">
        <v>-9.8384007572784204E-2</v>
      </c>
      <c r="S14" s="143"/>
      <c r="T14" s="145">
        <v>-0.1957249552394216</v>
      </c>
      <c r="U14" s="143"/>
      <c r="V14" s="145">
        <v>-0.20042299084733708</v>
      </c>
      <c r="W14" s="143"/>
      <c r="X14" s="145">
        <v>-0.27360758873509994</v>
      </c>
      <c r="Y14" s="142"/>
      <c r="Z14" s="144">
        <v>-0.19017601515466809</v>
      </c>
      <c r="AA14" s="146"/>
      <c r="AB14" s="145">
        <v>-0.23935285009619256</v>
      </c>
      <c r="AC14" s="242"/>
      <c r="AD14" s="145">
        <v>-0.18146190507617771</v>
      </c>
      <c r="AE14" s="146"/>
      <c r="AF14" s="145">
        <v>-5.9799998863082918E-2</v>
      </c>
      <c r="AH14" s="145">
        <v>1.5097562105576013E-2</v>
      </c>
      <c r="AJ14" s="144">
        <v>-0.12751180555871156</v>
      </c>
      <c r="AL14" s="145">
        <v>-6.5166587927339537E-2</v>
      </c>
      <c r="AN14" s="145">
        <v>-7.1612067542276461E-2</v>
      </c>
      <c r="AP14" s="145">
        <v>-0.13206381398372433</v>
      </c>
      <c r="AR14" s="145">
        <v>-0.14124478088896547</v>
      </c>
      <c r="AT14" s="144">
        <v>-0.10264336970527785</v>
      </c>
    </row>
    <row r="15" spans="1:46" s="140" customFormat="1" ht="12.75" customHeight="1" x14ac:dyDescent="0.2">
      <c r="A15" s="3" t="s">
        <v>8</v>
      </c>
      <c r="B15" s="141">
        <v>0.15533899840502796</v>
      </c>
      <c r="C15" s="143"/>
      <c r="D15" s="141">
        <v>7.6035885030108386E-2</v>
      </c>
      <c r="E15" s="143"/>
      <c r="F15" s="141">
        <v>3.0152610659252899E-2</v>
      </c>
      <c r="G15" s="143"/>
      <c r="H15" s="143">
        <v>1.618071315474684E-2</v>
      </c>
      <c r="I15" s="143"/>
      <c r="J15" s="143">
        <v>4.6986651817506761E-2</v>
      </c>
      <c r="K15" s="143"/>
      <c r="L15" s="143">
        <v>6.8691551567648751E-2</v>
      </c>
      <c r="M15" s="143"/>
      <c r="N15" s="143">
        <v>6.339885332531002E-2</v>
      </c>
      <c r="O15" s="142"/>
      <c r="P15" s="141">
        <v>4.9032712079250196E-2</v>
      </c>
      <c r="Q15" s="143"/>
      <c r="R15" s="143">
        <v>1.5903753538352682E-3</v>
      </c>
      <c r="S15" s="143"/>
      <c r="T15" s="143">
        <v>-4.4356831685585983E-2</v>
      </c>
      <c r="U15" s="143"/>
      <c r="V15" s="143">
        <v>-9.9576770100696751E-2</v>
      </c>
      <c r="W15" s="143"/>
      <c r="X15" s="143">
        <v>-0.14763911948381739</v>
      </c>
      <c r="Y15" s="142"/>
      <c r="Z15" s="141">
        <v>-7.4963075449846372E-2</v>
      </c>
      <c r="AA15" s="146"/>
      <c r="AB15" s="143">
        <v>-0.10581611144148134</v>
      </c>
      <c r="AC15" s="242"/>
      <c r="AD15" s="143">
        <v>-0.1320920505951852</v>
      </c>
      <c r="AE15" s="146"/>
      <c r="AF15" s="143">
        <v>-4.7707889039548007E-2</v>
      </c>
      <c r="AH15" s="143">
        <v>-7.7841257584336285E-2</v>
      </c>
      <c r="AJ15" s="141">
        <v>-9.1383808396745189E-2</v>
      </c>
      <c r="AL15" s="143">
        <v>-1.6129780627358658E-2</v>
      </c>
      <c r="AN15" s="143">
        <v>2.7189338589958208E-2</v>
      </c>
      <c r="AP15" s="143">
        <v>9.1489407596499657E-3</v>
      </c>
      <c r="AR15" s="143">
        <v>6.2940327255646161E-2</v>
      </c>
      <c r="AT15" s="141">
        <v>2.0608251450144756E-2</v>
      </c>
    </row>
    <row r="16" spans="1:46" s="140" customFormat="1" ht="12.75" customHeight="1" x14ac:dyDescent="0.2">
      <c r="A16" s="17"/>
      <c r="B16" s="141"/>
      <c r="C16" s="143"/>
      <c r="D16" s="141"/>
      <c r="E16" s="143"/>
      <c r="F16" s="141"/>
      <c r="G16" s="143"/>
      <c r="H16" s="143"/>
      <c r="I16" s="143"/>
      <c r="J16" s="143"/>
      <c r="K16" s="143"/>
      <c r="L16" s="143"/>
      <c r="M16" s="143"/>
      <c r="N16" s="143"/>
      <c r="O16" s="142"/>
      <c r="P16" s="141"/>
      <c r="Q16" s="143"/>
      <c r="R16" s="143"/>
      <c r="S16" s="143"/>
      <c r="T16" s="143"/>
      <c r="U16" s="143"/>
      <c r="V16" s="143"/>
      <c r="W16" s="143"/>
      <c r="X16" s="143"/>
      <c r="Y16" s="142"/>
      <c r="Z16" s="141"/>
      <c r="AA16" s="146"/>
      <c r="AB16" s="143"/>
      <c r="AC16" s="242"/>
      <c r="AD16" s="143"/>
      <c r="AE16" s="146"/>
      <c r="AF16" s="143"/>
      <c r="AH16" s="143"/>
      <c r="AJ16" s="141"/>
      <c r="AL16" s="143"/>
      <c r="AN16" s="143"/>
      <c r="AP16" s="143"/>
      <c r="AR16" s="143"/>
      <c r="AT16" s="141"/>
    </row>
    <row r="17" spans="1:46" s="140" customFormat="1" ht="12.75" customHeight="1" x14ac:dyDescent="0.2">
      <c r="A17" s="5" t="s">
        <v>213</v>
      </c>
      <c r="B17" s="137"/>
      <c r="C17" s="23"/>
      <c r="D17" s="137"/>
      <c r="E17" s="23"/>
      <c r="F17" s="137"/>
      <c r="G17" s="23"/>
      <c r="H17" s="138"/>
      <c r="I17" s="23"/>
      <c r="J17" s="138"/>
      <c r="K17" s="23"/>
      <c r="L17" s="138"/>
      <c r="M17" s="23"/>
      <c r="N17" s="138"/>
      <c r="O17" s="23"/>
      <c r="P17" s="137"/>
      <c r="Q17" s="23"/>
      <c r="R17" s="138"/>
      <c r="S17" s="23"/>
      <c r="T17" s="138"/>
      <c r="U17" s="23"/>
      <c r="V17" s="138"/>
      <c r="W17" s="23"/>
      <c r="X17" s="138"/>
      <c r="Y17" s="23"/>
      <c r="Z17" s="137"/>
      <c r="AB17" s="138"/>
      <c r="AC17" s="138"/>
      <c r="AD17" s="138"/>
      <c r="AF17" s="138"/>
      <c r="AH17" s="138"/>
      <c r="AJ17" s="137"/>
      <c r="AL17" s="138"/>
      <c r="AN17" s="138"/>
      <c r="AP17" s="138"/>
      <c r="AR17" s="138"/>
      <c r="AT17" s="137"/>
    </row>
    <row r="18" spans="1:46" s="140" customFormat="1" ht="12.75" customHeight="1" x14ac:dyDescent="0.2">
      <c r="A18" s="14" t="s">
        <v>141</v>
      </c>
      <c r="B18" s="141">
        <v>-0.83899999999999997</v>
      </c>
      <c r="C18" s="142"/>
      <c r="D18" s="141">
        <v>-0.995</v>
      </c>
      <c r="E18" s="142"/>
      <c r="F18" s="141">
        <v>16116.810511999998</v>
      </c>
      <c r="G18" s="142"/>
      <c r="H18" s="143">
        <v>0.4186921203222802</v>
      </c>
      <c r="I18" s="142"/>
      <c r="J18" s="143">
        <v>0.27485071471309724</v>
      </c>
      <c r="K18" s="142"/>
      <c r="L18" s="143">
        <v>2.1088904493644223</v>
      </c>
      <c r="M18" s="142"/>
      <c r="N18" s="143">
        <v>4.628048315834568</v>
      </c>
      <c r="O18" s="142"/>
      <c r="P18" s="141">
        <v>1.7405752560415924</v>
      </c>
      <c r="Q18" s="142"/>
      <c r="R18" s="143">
        <v>3.0570000084244193</v>
      </c>
      <c r="S18" s="142"/>
      <c r="T18" s="143">
        <v>3.5523014177843684</v>
      </c>
      <c r="U18" s="142"/>
      <c r="V18" s="143">
        <v>1.3968506846450708</v>
      </c>
      <c r="W18" s="142"/>
      <c r="X18" s="143">
        <v>0.40392935261340046</v>
      </c>
      <c r="Y18" s="142"/>
      <c r="Z18" s="141">
        <v>1.4294422842836587</v>
      </c>
      <c r="AB18" s="143">
        <v>0.49962234154217949</v>
      </c>
      <c r="AC18" s="242"/>
      <c r="AD18" s="143">
        <v>0.49410410187908044</v>
      </c>
      <c r="AF18" s="143">
        <v>0.86020197166197854</v>
      </c>
      <c r="AH18" s="143">
        <v>1.2556951032457933</v>
      </c>
      <c r="AJ18" s="141">
        <v>0.79890695195524453</v>
      </c>
      <c r="AL18" s="143">
        <v>1.4594458862452659</v>
      </c>
      <c r="AN18" s="143">
        <v>1.7087504599390786</v>
      </c>
      <c r="AP18" s="143">
        <v>1.3100236199013306</v>
      </c>
      <c r="AR18" s="143">
        <v>1.0463926034846245</v>
      </c>
      <c r="AT18" s="141">
        <v>1.3282932803169969</v>
      </c>
    </row>
    <row r="19" spans="1:46" s="140" customFormat="1" ht="12.75" customHeight="1" x14ac:dyDescent="0.2">
      <c r="A19" s="15" t="s">
        <v>44</v>
      </c>
      <c r="B19" s="144">
        <v>0.12864458061890915</v>
      </c>
      <c r="C19" s="142"/>
      <c r="D19" s="144">
        <v>9.66367056706956E-2</v>
      </c>
      <c r="E19" s="142"/>
      <c r="F19" s="144">
        <v>7.0449109802884047E-2</v>
      </c>
      <c r="G19" s="142"/>
      <c r="H19" s="145">
        <v>2.892638356507362E-2</v>
      </c>
      <c r="I19" s="142"/>
      <c r="J19" s="145">
        <v>2.7277686759170579E-2</v>
      </c>
      <c r="K19" s="142"/>
      <c r="L19" s="145">
        <v>5.4768925135334899E-2</v>
      </c>
      <c r="M19" s="142"/>
      <c r="N19" s="145">
        <v>7.768358760445622E-2</v>
      </c>
      <c r="O19" s="142"/>
      <c r="P19" s="144">
        <v>4.7340626250431575E-2</v>
      </c>
      <c r="Q19" s="142"/>
      <c r="R19" s="145">
        <v>7.0245609783123997E-2</v>
      </c>
      <c r="S19" s="142"/>
      <c r="T19" s="145">
        <v>1.6502506717149167E-2</v>
      </c>
      <c r="U19" s="142"/>
      <c r="V19" s="145">
        <v>-3.6100359901852147E-2</v>
      </c>
      <c r="W19" s="142"/>
      <c r="X19" s="145">
        <v>-8.2650008083316226E-2</v>
      </c>
      <c r="Y19" s="142"/>
      <c r="Z19" s="144">
        <v>-9.331494519851713E-3</v>
      </c>
      <c r="AB19" s="145">
        <v>-5.6772743844030166E-2</v>
      </c>
      <c r="AC19" s="242"/>
      <c r="AD19" s="145">
        <v>-4.9510918067760291E-2</v>
      </c>
      <c r="AF19" s="145">
        <v>-2.3698182819037437E-2</v>
      </c>
      <c r="AH19" s="145">
        <v>-4.8212295308795561E-2</v>
      </c>
      <c r="AJ19" s="144">
        <v>-4.4861797555283245E-2</v>
      </c>
      <c r="AL19" s="145">
        <v>-0.11806058230263992</v>
      </c>
      <c r="AN19" s="145">
        <v>-0.11770966768904527</v>
      </c>
      <c r="AP19" s="145">
        <v>-0.13252877776067148</v>
      </c>
      <c r="AR19" s="145">
        <v>-0.10466033044727698</v>
      </c>
      <c r="AT19" s="144">
        <v>-0.11832865388375891</v>
      </c>
    </row>
    <row r="20" spans="1:46" s="140" customFormat="1" ht="12.75" customHeight="1" x14ac:dyDescent="0.2">
      <c r="A20" s="41" t="s">
        <v>222</v>
      </c>
      <c r="B20" s="141">
        <v>0.12864458061890915</v>
      </c>
      <c r="C20" s="142"/>
      <c r="D20" s="141">
        <v>9.66367056706956E-2</v>
      </c>
      <c r="E20" s="142"/>
      <c r="F20" s="141">
        <v>8.6843168578398897E-2</v>
      </c>
      <c r="G20" s="142"/>
      <c r="H20" s="143">
        <v>3.4936415239051617E-2</v>
      </c>
      <c r="I20" s="142"/>
      <c r="J20" s="143">
        <v>3.1514945919878745E-2</v>
      </c>
      <c r="K20" s="142"/>
      <c r="L20" s="143">
        <v>8.3941198729715866E-2</v>
      </c>
      <c r="M20" s="142"/>
      <c r="N20" s="143">
        <v>0.139777306702178</v>
      </c>
      <c r="O20" s="142"/>
      <c r="P20" s="141">
        <v>7.288325517193045E-2</v>
      </c>
      <c r="Q20" s="142"/>
      <c r="R20" s="143">
        <v>0.13337725427819311</v>
      </c>
      <c r="S20" s="142"/>
      <c r="T20" s="143">
        <v>9.1294147938843259E-2</v>
      </c>
      <c r="U20" s="142"/>
      <c r="V20" s="143">
        <v>2.2267691300020081E-2</v>
      </c>
      <c r="W20" s="142"/>
      <c r="X20" s="143">
        <v>-4.9863666510493995E-2</v>
      </c>
      <c r="Y20" s="142"/>
      <c r="Z20" s="141">
        <v>4.6109351487374939E-2</v>
      </c>
      <c r="AB20" s="143">
        <v>-1.4674750840629264E-2</v>
      </c>
      <c r="AC20" s="242"/>
      <c r="AD20" s="143">
        <v>-1.5435226866518481E-3</v>
      </c>
      <c r="AF20" s="143">
        <v>6.0717549890147729E-2</v>
      </c>
      <c r="AH20" s="143">
        <v>8.1608825250385902E-2</v>
      </c>
      <c r="AJ20" s="141">
        <v>3.0644769160577196E-2</v>
      </c>
      <c r="AL20" s="143">
        <v>6.368554228791061E-2</v>
      </c>
      <c r="AN20" s="143">
        <v>0.12345662344692866</v>
      </c>
      <c r="AP20" s="143">
        <v>0.10907967682980793</v>
      </c>
      <c r="AR20" s="143">
        <v>0.13434306705194488</v>
      </c>
      <c r="AT20" s="141">
        <v>0.10762341081414736</v>
      </c>
    </row>
    <row r="21" spans="1:46" s="140" customFormat="1" ht="12.75" customHeight="1" x14ac:dyDescent="0.2">
      <c r="A21" s="14" t="s">
        <v>142</v>
      </c>
      <c r="B21" s="144">
        <v>0.15573219467537758</v>
      </c>
      <c r="C21" s="143"/>
      <c r="D21" s="144">
        <v>1.8335618100028928E-2</v>
      </c>
      <c r="E21" s="143"/>
      <c r="F21" s="144">
        <v>-1.2010972614455348E-2</v>
      </c>
      <c r="G21" s="143"/>
      <c r="H21" s="145">
        <v>9.1400075880892728E-5</v>
      </c>
      <c r="I21" s="143"/>
      <c r="J21" s="145">
        <v>6.6035637413489154E-2</v>
      </c>
      <c r="K21" s="143"/>
      <c r="L21" s="145">
        <v>0.13136030801951964</v>
      </c>
      <c r="M21" s="143"/>
      <c r="N21" s="145">
        <v>2.7645327127089604E-2</v>
      </c>
      <c r="O21" s="142"/>
      <c r="P21" s="144">
        <v>5.4270156297931783E-2</v>
      </c>
      <c r="Q21" s="143"/>
      <c r="R21" s="145">
        <v>-0.18239377276291849</v>
      </c>
      <c r="S21" s="143"/>
      <c r="T21" s="145">
        <v>-0.17380330453133228</v>
      </c>
      <c r="U21" s="143"/>
      <c r="V21" s="145">
        <v>-0.26136533946253626</v>
      </c>
      <c r="W21" s="143"/>
      <c r="X21" s="145">
        <v>-0.25190719470219591</v>
      </c>
      <c r="Y21" s="142"/>
      <c r="Z21" s="144">
        <v>-0.22080948639536491</v>
      </c>
      <c r="AA21" s="146"/>
      <c r="AB21" s="145">
        <v>-0.2623206117600721</v>
      </c>
      <c r="AC21" s="242"/>
      <c r="AD21" s="145">
        <v>-0.43453151391808881</v>
      </c>
      <c r="AF21" s="145">
        <v>-0.33133334149964128</v>
      </c>
      <c r="AH21" s="145">
        <v>-0.48962922432368328</v>
      </c>
      <c r="AJ21" s="144">
        <v>-0.38652212091366822</v>
      </c>
      <c r="AL21" s="145">
        <v>-0.28022717641454464</v>
      </c>
      <c r="AN21" s="145">
        <v>-0.31032295401525573</v>
      </c>
      <c r="AP21" s="145">
        <v>-0.27547229990703359</v>
      </c>
      <c r="AR21" s="145">
        <v>-5.0194683925021924E-2</v>
      </c>
      <c r="AT21" s="144">
        <v>-0.23103247852549788</v>
      </c>
    </row>
    <row r="22" spans="1:46" s="140" customFormat="1" ht="12.75" customHeight="1" x14ac:dyDescent="0.2">
      <c r="A22" s="3" t="s">
        <v>223</v>
      </c>
      <c r="B22" s="141">
        <v>0.13876329275417931</v>
      </c>
      <c r="C22" s="143"/>
      <c r="D22" s="141">
        <v>6.695109180467762E-2</v>
      </c>
      <c r="E22" s="143"/>
      <c r="F22" s="141">
        <v>5.1073122811296195E-2</v>
      </c>
      <c r="G22" s="143"/>
      <c r="H22" s="143">
        <v>2.3771567598979654E-2</v>
      </c>
      <c r="I22" s="143"/>
      <c r="J22" s="143">
        <v>4.277353099370633E-2</v>
      </c>
      <c r="K22" s="143"/>
      <c r="L22" s="143">
        <v>9.9384588088718737E-2</v>
      </c>
      <c r="M22" s="143"/>
      <c r="N22" s="143">
        <v>9.6815134614185422E-2</v>
      </c>
      <c r="O22" s="142"/>
      <c r="P22" s="141">
        <v>6.6553715893562293E-2</v>
      </c>
      <c r="Q22" s="143"/>
      <c r="R22" s="143">
        <v>3.4539913683827528E-2</v>
      </c>
      <c r="S22" s="143"/>
      <c r="T22" s="143">
        <v>2.9064941218008801E-3</v>
      </c>
      <c r="U22" s="143"/>
      <c r="V22" s="143">
        <v>-7.2792203281946175E-2</v>
      </c>
      <c r="W22" s="143"/>
      <c r="X22" s="143">
        <v>-0.12239263520386601</v>
      </c>
      <c r="Y22" s="142"/>
      <c r="Z22" s="141">
        <v>-4.3631979527768872E-2</v>
      </c>
      <c r="AA22" s="146"/>
      <c r="AB22" s="143">
        <v>-7.593472159281249E-2</v>
      </c>
      <c r="AC22" s="242"/>
      <c r="AD22" s="143">
        <v>-0.1204717411877273</v>
      </c>
      <c r="AF22" s="143">
        <v>-4.3955668246670659E-2</v>
      </c>
      <c r="AH22" s="143">
        <v>-9.3190159092166172E-2</v>
      </c>
      <c r="AJ22" s="141">
        <v>-8.3627906475425645E-2</v>
      </c>
      <c r="AL22" s="143">
        <v>-4.2249109812747534E-3</v>
      </c>
      <c r="AN22" s="143">
        <v>4.6855211998667726E-2</v>
      </c>
      <c r="AP22" s="143">
        <v>3.7270521747072169E-2</v>
      </c>
      <c r="AR22" s="143">
        <v>0.10256140726239683</v>
      </c>
      <c r="AT22" s="141">
        <v>4.5519600108643261E-2</v>
      </c>
    </row>
    <row r="23" spans="1:46" s="140" customFormat="1" ht="12.75" customHeight="1" x14ac:dyDescent="0.2">
      <c r="A23" s="17" t="s">
        <v>45</v>
      </c>
      <c r="B23" s="144">
        <v>0.22767754565591014</v>
      </c>
      <c r="C23" s="143"/>
      <c r="D23" s="144">
        <v>0.1055287291783642</v>
      </c>
      <c r="E23" s="143"/>
      <c r="F23" s="144">
        <v>-3.6435725362461091E-2</v>
      </c>
      <c r="G23" s="143"/>
      <c r="H23" s="145">
        <v>-3.0403974688572075E-2</v>
      </c>
      <c r="I23" s="143"/>
      <c r="J23" s="145">
        <v>5.1806403304712034E-2</v>
      </c>
      <c r="K23" s="143"/>
      <c r="L23" s="145">
        <v>-4.6727556283001292E-2</v>
      </c>
      <c r="M23" s="143"/>
      <c r="N23" s="145">
        <v>-5.4565150670463962E-2</v>
      </c>
      <c r="O23" s="142"/>
      <c r="P23" s="144">
        <v>-2.0071614057157627E-2</v>
      </c>
      <c r="Q23" s="143"/>
      <c r="R23" s="145">
        <v>-9.4808084078417496E-2</v>
      </c>
      <c r="S23" s="143"/>
      <c r="T23" s="145">
        <v>-0.19197343897309613</v>
      </c>
      <c r="U23" s="143"/>
      <c r="V23" s="145">
        <v>-0.19579545636407372</v>
      </c>
      <c r="W23" s="143"/>
      <c r="X23" s="145">
        <v>-0.27070080197127361</v>
      </c>
      <c r="Y23" s="142"/>
      <c r="Z23" s="144">
        <v>-0.18650334027805171</v>
      </c>
      <c r="AA23" s="146"/>
      <c r="AB23" s="145">
        <v>-0.23761649080485364</v>
      </c>
      <c r="AC23" s="242"/>
      <c r="AD23" s="145">
        <v>-0.18046123218224638</v>
      </c>
      <c r="AF23" s="145">
        <v>-6.005013236107011E-2</v>
      </c>
      <c r="AH23" s="145">
        <v>1.4382411819767345E-2</v>
      </c>
      <c r="AJ23" s="144">
        <v>-0.126875548536519</v>
      </c>
      <c r="AL23" s="145">
        <v>-6.5572029676747162E-2</v>
      </c>
      <c r="AN23" s="145">
        <v>-7.1699853972823746E-2</v>
      </c>
      <c r="AP23" s="145">
        <v>-0.13172848437884291</v>
      </c>
      <c r="AR23" s="145">
        <v>-0.14070858442878723</v>
      </c>
      <c r="AT23" s="144">
        <v>-0.10253844359542079</v>
      </c>
    </row>
    <row r="24" spans="1:46" s="140" customFormat="1" ht="12.75" customHeight="1" x14ac:dyDescent="0.2">
      <c r="A24" s="3" t="s">
        <v>8</v>
      </c>
      <c r="B24" s="141">
        <v>0.15791907125297899</v>
      </c>
      <c r="C24" s="143"/>
      <c r="D24" s="141">
        <v>7.57630038775432E-2</v>
      </c>
      <c r="E24" s="143"/>
      <c r="F24" s="141">
        <v>3.0530201150247294E-2</v>
      </c>
      <c r="G24" s="143"/>
      <c r="H24" s="143">
        <v>1.1265311298640753E-2</v>
      </c>
      <c r="I24" s="143"/>
      <c r="J24" s="143">
        <v>4.4790963960182895E-2</v>
      </c>
      <c r="K24" s="143"/>
      <c r="L24" s="143">
        <v>6.6881747135387928E-2</v>
      </c>
      <c r="M24" s="143"/>
      <c r="N24" s="143">
        <v>6.6132686989490347E-2</v>
      </c>
      <c r="O24" s="142"/>
      <c r="P24" s="141">
        <v>4.7540620615918794E-2</v>
      </c>
      <c r="Q24" s="143"/>
      <c r="R24" s="143">
        <v>5.9106957649926036E-3</v>
      </c>
      <c r="S24" s="143"/>
      <c r="T24" s="143">
        <v>-4.0910922264366711E-2</v>
      </c>
      <c r="U24" s="143"/>
      <c r="V24" s="143">
        <v>-9.7240711206025024E-2</v>
      </c>
      <c r="W24" s="143"/>
      <c r="X24" s="143">
        <v>-0.1490493175465995</v>
      </c>
      <c r="Y24" s="142"/>
      <c r="Z24" s="141">
        <v>-7.2966336278129762E-2</v>
      </c>
      <c r="AA24" s="146"/>
      <c r="AB24" s="143">
        <v>-0.10813740537071465</v>
      </c>
      <c r="AC24" s="242"/>
      <c r="AD24" s="143">
        <v>-0.13183548707141557</v>
      </c>
      <c r="AF24" s="143">
        <v>-4.6805418754823615E-2</v>
      </c>
      <c r="AH24" s="143">
        <v>-7.661934201535249E-2</v>
      </c>
      <c r="AJ24" s="141">
        <v>-9.1420021814863514E-2</v>
      </c>
      <c r="AL24" s="143">
        <v>-1.4669280088927737E-2</v>
      </c>
      <c r="AN24" s="143">
        <v>2.565530646255142E-2</v>
      </c>
      <c r="AP24" s="143">
        <v>7.7626698017267933E-3</v>
      </c>
      <c r="AR24" s="143">
        <v>6.1394157650196887E-2</v>
      </c>
      <c r="AT24" s="141">
        <v>1.9884335888148263E-2</v>
      </c>
    </row>
    <row r="25" spans="1:46" s="140" customFormat="1" ht="12.75" customHeight="1" x14ac:dyDescent="0.2">
      <c r="A25" s="17"/>
      <c r="B25" s="141"/>
      <c r="C25" s="143"/>
      <c r="D25" s="141"/>
      <c r="E25" s="143"/>
      <c r="F25" s="141"/>
      <c r="G25" s="143"/>
      <c r="H25" s="143"/>
      <c r="I25" s="143"/>
      <c r="J25" s="143"/>
      <c r="K25" s="143"/>
      <c r="L25" s="143"/>
      <c r="M25" s="143"/>
      <c r="N25" s="143"/>
      <c r="O25" s="142"/>
      <c r="P25" s="141"/>
      <c r="Q25" s="143"/>
      <c r="R25" s="143"/>
      <c r="S25" s="143"/>
      <c r="T25" s="143"/>
      <c r="U25" s="143"/>
      <c r="V25" s="143"/>
      <c r="W25" s="143"/>
      <c r="X25" s="143"/>
      <c r="Y25" s="142"/>
      <c r="Z25" s="141"/>
      <c r="AA25" s="146"/>
      <c r="AB25" s="143"/>
      <c r="AC25" s="242"/>
      <c r="AD25" s="143"/>
      <c r="AF25" s="143"/>
      <c r="AH25" s="143"/>
      <c r="AJ25" s="141"/>
      <c r="AL25" s="143"/>
      <c r="AN25" s="143"/>
      <c r="AP25" s="143"/>
      <c r="AR25" s="143"/>
      <c r="AT25" s="141"/>
    </row>
    <row r="26" spans="1:46" s="140" customFormat="1" ht="12.75" customHeight="1" x14ac:dyDescent="0.2">
      <c r="A26" s="5" t="s">
        <v>150</v>
      </c>
      <c r="B26" s="137"/>
      <c r="C26" s="23"/>
      <c r="D26" s="137"/>
      <c r="E26" s="23"/>
      <c r="F26" s="137"/>
      <c r="G26" s="23"/>
      <c r="H26" s="138"/>
      <c r="I26" s="23"/>
      <c r="J26" s="138"/>
      <c r="K26" s="23"/>
      <c r="L26" s="139"/>
      <c r="M26" s="23"/>
      <c r="N26" s="139"/>
      <c r="O26" s="23"/>
      <c r="P26" s="137"/>
      <c r="Q26" s="23"/>
      <c r="R26" s="138"/>
      <c r="S26" s="138"/>
      <c r="T26" s="139"/>
      <c r="U26" s="23"/>
      <c r="V26" s="139"/>
      <c r="W26" s="23"/>
      <c r="X26" s="139"/>
      <c r="Y26" s="23"/>
      <c r="Z26" s="137"/>
      <c r="AB26" s="138"/>
      <c r="AC26" s="138"/>
      <c r="AD26" s="138"/>
      <c r="AF26" s="138"/>
      <c r="AH26" s="139"/>
      <c r="AJ26" s="137"/>
      <c r="AL26" s="138"/>
      <c r="AN26" s="138"/>
      <c r="AP26" s="138"/>
      <c r="AR26" s="138"/>
      <c r="AT26" s="137"/>
    </row>
    <row r="27" spans="1:46" s="140" customFormat="1" ht="12.75" customHeight="1" x14ac:dyDescent="0.2">
      <c r="A27" s="14" t="s">
        <v>141</v>
      </c>
      <c r="B27" s="141">
        <v>-0.83899999999999997</v>
      </c>
      <c r="C27" s="142"/>
      <c r="D27" s="141">
        <v>-0.995</v>
      </c>
      <c r="E27" s="23"/>
      <c r="F27" s="141">
        <v>16116.810511999998</v>
      </c>
      <c r="G27" s="23"/>
      <c r="H27" s="148">
        <v>0.4208882100817305</v>
      </c>
      <c r="I27" s="149"/>
      <c r="J27" s="148">
        <v>0.27786053795989774</v>
      </c>
      <c r="K27" s="150"/>
      <c r="L27" s="148">
        <v>2.0186820680531707</v>
      </c>
      <c r="M27" s="150"/>
      <c r="N27" s="148">
        <v>4.3837741151482623</v>
      </c>
      <c r="O27" s="23"/>
      <c r="P27" s="151">
        <v>1.6647730985788209</v>
      </c>
      <c r="Q27" s="23"/>
      <c r="R27" s="143">
        <v>2.9468348268947371</v>
      </c>
      <c r="S27" s="142"/>
      <c r="T27" s="143">
        <v>3.5944543119585362</v>
      </c>
      <c r="U27" s="142"/>
      <c r="V27" s="143">
        <v>1.50191696678565</v>
      </c>
      <c r="W27" s="142"/>
      <c r="X27" s="143">
        <v>0.52787871183632218</v>
      </c>
      <c r="Y27" s="23"/>
      <c r="Z27" s="151">
        <v>1.5235281713162316</v>
      </c>
      <c r="AB27" s="143">
        <v>0.63285788140784571</v>
      </c>
      <c r="AC27" s="242"/>
      <c r="AD27" s="143">
        <v>0.54281828852285652</v>
      </c>
      <c r="AE27" s="1"/>
      <c r="AF27" s="143">
        <v>0.84033874729785774</v>
      </c>
      <c r="AH27" s="143">
        <v>1.2408515958133961</v>
      </c>
      <c r="AJ27" s="151">
        <v>0.850992918034021</v>
      </c>
      <c r="AL27" s="143">
        <v>1.4370121821397532</v>
      </c>
      <c r="AN27" s="143">
        <v>1.7953128859995351</v>
      </c>
      <c r="AP27" s="143">
        <v>1.3699482923771245</v>
      </c>
      <c r="AR27" s="143">
        <v>1.0358249795727952</v>
      </c>
      <c r="AT27" s="151">
        <v>1.3508932999891929</v>
      </c>
    </row>
    <row r="28" spans="1:46" s="140" customFormat="1" ht="12.75" customHeight="1" x14ac:dyDescent="0.2">
      <c r="A28" s="15" t="s">
        <v>44</v>
      </c>
      <c r="B28" s="144">
        <v>8.8999999999999996E-2</v>
      </c>
      <c r="C28" s="142"/>
      <c r="D28" s="144">
        <v>0.11899999999999999</v>
      </c>
      <c r="E28" s="142"/>
      <c r="F28" s="144">
        <v>8.523628983876412E-2</v>
      </c>
      <c r="G28" s="142"/>
      <c r="H28" s="145">
        <v>4.9540747991006828E-2</v>
      </c>
      <c r="I28" s="143"/>
      <c r="J28" s="145">
        <v>4.1838493901756084E-2</v>
      </c>
      <c r="K28" s="142"/>
      <c r="L28" s="145">
        <v>4.1513784340350517E-2</v>
      </c>
      <c r="M28" s="142"/>
      <c r="N28" s="145">
        <v>7.0399994537369476E-2</v>
      </c>
      <c r="O28" s="142"/>
      <c r="P28" s="144">
        <v>5.0976973237643462E-2</v>
      </c>
      <c r="Q28" s="142"/>
      <c r="R28" s="145">
        <v>0.10455497357043543</v>
      </c>
      <c r="S28" s="143"/>
      <c r="T28" s="145">
        <v>9.1300613144657025E-2</v>
      </c>
      <c r="U28" s="142"/>
      <c r="V28" s="145">
        <v>6.2344216861241628E-2</v>
      </c>
      <c r="W28" s="142"/>
      <c r="X28" s="145">
        <v>6.0907112149141624E-3</v>
      </c>
      <c r="Y28" s="142"/>
      <c r="Z28" s="144">
        <v>6.5053108646691268E-2</v>
      </c>
      <c r="AB28" s="145">
        <v>8.1977273631770996E-3</v>
      </c>
      <c r="AC28" s="242"/>
      <c r="AD28" s="145">
        <v>-1.7451040056766287E-2</v>
      </c>
      <c r="AE28" s="1"/>
      <c r="AF28" s="145">
        <v>-2.6923511136373549E-2</v>
      </c>
      <c r="AH28" s="145">
        <v>-5.5328593563289119E-2</v>
      </c>
      <c r="AJ28" s="144">
        <v>-2.3058184889773625E-2</v>
      </c>
      <c r="AL28" s="145">
        <v>-0.12051261121946634</v>
      </c>
      <c r="AN28" s="145">
        <v>-0.11401735891238873</v>
      </c>
      <c r="AP28" s="145">
        <v>-0.12460884800916132</v>
      </c>
      <c r="AR28" s="145">
        <v>-0.11029690439270308</v>
      </c>
      <c r="AT28" s="144">
        <v>-0.11746366084916179</v>
      </c>
    </row>
    <row r="29" spans="1:46" s="140" customFormat="1" ht="12.75" customHeight="1" x14ac:dyDescent="0.2">
      <c r="A29" s="41" t="s">
        <v>222</v>
      </c>
      <c r="B29" s="141">
        <v>8.8999999999999996E-2</v>
      </c>
      <c r="C29" s="142"/>
      <c r="D29" s="141">
        <v>0.11899999999999999</v>
      </c>
      <c r="E29" s="142"/>
      <c r="F29" s="141">
        <v>0.10169689867117469</v>
      </c>
      <c r="G29" s="142"/>
      <c r="H29" s="143">
        <v>5.5320208362926462E-2</v>
      </c>
      <c r="I29" s="143"/>
      <c r="J29" s="143">
        <v>4.5894307869232674E-2</v>
      </c>
      <c r="K29" s="142"/>
      <c r="L29" s="143">
        <v>6.9684168126592755E-2</v>
      </c>
      <c r="M29" s="142"/>
      <c r="N29" s="143">
        <v>0.12935953928482954</v>
      </c>
      <c r="O29" s="142"/>
      <c r="P29" s="141">
        <v>7.5432375372317673E-2</v>
      </c>
      <c r="Q29" s="142"/>
      <c r="R29" s="143">
        <v>0.16463283113813607</v>
      </c>
      <c r="S29" s="143"/>
      <c r="T29" s="143">
        <v>0.16540172046895807</v>
      </c>
      <c r="U29" s="142"/>
      <c r="V29" s="143">
        <v>0.12098198840002808</v>
      </c>
      <c r="W29" s="142"/>
      <c r="X29" s="143">
        <v>4.0124409791970288E-2</v>
      </c>
      <c r="Y29" s="142"/>
      <c r="Z29" s="141">
        <v>0.12</v>
      </c>
      <c r="AB29" s="143">
        <v>5.356236907681626E-2</v>
      </c>
      <c r="AC29" s="242"/>
      <c r="AD29" s="143">
        <v>3.0424801606905166E-2</v>
      </c>
      <c r="AF29" s="143">
        <v>5.4446567813387921E-2</v>
      </c>
      <c r="AH29" s="143">
        <v>7.2441594151345434E-2</v>
      </c>
      <c r="AJ29" s="141">
        <v>5.3349526494358201E-2</v>
      </c>
      <c r="AL29" s="143">
        <v>5.7668316142182624E-2</v>
      </c>
      <c r="AN29" s="143">
        <v>0.13086194844910004</v>
      </c>
      <c r="AP29" s="143">
        <v>0.12098370372354988</v>
      </c>
      <c r="AR29" s="143">
        <v>0.12722324955979281</v>
      </c>
      <c r="AT29" s="141">
        <v>0.10910877090448073</v>
      </c>
    </row>
    <row r="30" spans="1:46" s="140" customFormat="1" ht="12.75" customHeight="1" x14ac:dyDescent="0.2">
      <c r="A30" s="14" t="s">
        <v>142</v>
      </c>
      <c r="B30" s="144">
        <v>0.11700000000000001</v>
      </c>
      <c r="C30" s="142"/>
      <c r="D30" s="144">
        <v>3.6999999999999998E-2</v>
      </c>
      <c r="E30" s="142"/>
      <c r="F30" s="144">
        <v>5.4395337690749355E-3</v>
      </c>
      <c r="G30" s="142"/>
      <c r="H30" s="145">
        <v>1.3455557394127979E-3</v>
      </c>
      <c r="I30" s="143"/>
      <c r="J30" s="145">
        <v>7.397664094431293E-2</v>
      </c>
      <c r="K30" s="142"/>
      <c r="L30" s="145">
        <v>0.12038831431686574</v>
      </c>
      <c r="M30" s="142"/>
      <c r="N30" s="145">
        <v>2.2279199493414555E-2</v>
      </c>
      <c r="O30" s="142"/>
      <c r="P30" s="144">
        <v>5.2206527666755848E-2</v>
      </c>
      <c r="Q30" s="142"/>
      <c r="R30" s="145">
        <v>-0.14588449070034226</v>
      </c>
      <c r="S30" s="143"/>
      <c r="T30" s="145">
        <v>-9.3683643282899312E-2</v>
      </c>
      <c r="U30" s="142"/>
      <c r="V30" s="145">
        <v>-0.19486397618215018</v>
      </c>
      <c r="W30" s="142"/>
      <c r="X30" s="145">
        <v>-0.17079833501728695</v>
      </c>
      <c r="Y30" s="142"/>
      <c r="Z30" s="144">
        <v>-0.15328997445770073</v>
      </c>
      <c r="AB30" s="145">
        <v>-0.21488631963810978</v>
      </c>
      <c r="AC30" s="242"/>
      <c r="AD30" s="145">
        <v>-0.41918088720131252</v>
      </c>
      <c r="AF30" s="145">
        <v>-0.32087120330973895</v>
      </c>
      <c r="AH30" s="145">
        <v>-0.48795955191919793</v>
      </c>
      <c r="AJ30" s="144">
        <v>-0.37419915202846643</v>
      </c>
      <c r="AL30" s="145">
        <v>-0.27491664894881823</v>
      </c>
      <c r="AN30" s="145">
        <v>-0.31169270079120093</v>
      </c>
      <c r="AP30" s="145">
        <v>-0.2743356151369038</v>
      </c>
      <c r="AR30" s="145">
        <v>-7.4503450429518919E-2</v>
      </c>
      <c r="AT30" s="144">
        <v>-0.23494505505110552</v>
      </c>
    </row>
    <row r="31" spans="1:46" s="140" customFormat="1" ht="12.75" customHeight="1" x14ac:dyDescent="0.2">
      <c r="A31" s="8" t="s">
        <v>223</v>
      </c>
      <c r="B31" s="141">
        <v>9.9000000000000005E-2</v>
      </c>
      <c r="C31" s="142"/>
      <c r="D31" s="141">
        <v>8.7999999999999995E-2</v>
      </c>
      <c r="E31" s="142"/>
      <c r="F31" s="141">
        <v>6.7000000000000004E-2</v>
      </c>
      <c r="G31" s="142"/>
      <c r="H31" s="143">
        <v>3.7916604932773011E-2</v>
      </c>
      <c r="I31" s="143"/>
      <c r="J31" s="143">
        <v>5.5077883217704078E-2</v>
      </c>
      <c r="K31" s="142"/>
      <c r="L31" s="143">
        <v>8.6233467581143572E-2</v>
      </c>
      <c r="M31" s="142"/>
      <c r="N31" s="143">
        <v>8.8289978973079511E-2</v>
      </c>
      <c r="O31" s="142"/>
      <c r="P31" s="141">
        <v>6.8000000000000005E-2</v>
      </c>
      <c r="Q31" s="142"/>
      <c r="R31" s="143">
        <v>6.7439915537742229E-2</v>
      </c>
      <c r="S31" s="143"/>
      <c r="T31" s="143">
        <v>7.9018591446101835E-2</v>
      </c>
      <c r="U31" s="142"/>
      <c r="V31" s="143">
        <v>1.5125896757245523E-2</v>
      </c>
      <c r="W31" s="142"/>
      <c r="X31" s="143">
        <v>-3.5668615376991161E-2</v>
      </c>
      <c r="Y31" s="142"/>
      <c r="Z31" s="141">
        <v>2.8330000000000001E-2</v>
      </c>
      <c r="AB31" s="143">
        <v>-1.3135760994603765E-2</v>
      </c>
      <c r="AC31" s="242"/>
      <c r="AD31" s="143">
        <v>-9.3482418231155079E-2</v>
      </c>
      <c r="AF31" s="143">
        <v>-4.5950488812565624E-2</v>
      </c>
      <c r="AH31" s="143">
        <v>-9.9202903364393191E-2</v>
      </c>
      <c r="AJ31" s="141">
        <v>-6.4628040867740322E-2</v>
      </c>
      <c r="AL31" s="143">
        <v>-8.0771258206475943E-3</v>
      </c>
      <c r="AN31" s="143">
        <v>5.2373528183680129E-2</v>
      </c>
      <c r="AP31" s="143">
        <v>4.7095632223062754E-2</v>
      </c>
      <c r="AR31" s="143">
        <v>9.2215431413104065E-2</v>
      </c>
      <c r="AT31" s="141">
        <v>4.5810181965349694E-2</v>
      </c>
    </row>
    <row r="32" spans="1:46" s="140" customFormat="1" ht="12.75" customHeight="1" x14ac:dyDescent="0.2">
      <c r="A32" s="14" t="s">
        <v>45</v>
      </c>
      <c r="B32" s="144">
        <v>0.19</v>
      </c>
      <c r="C32" s="143"/>
      <c r="D32" s="144">
        <v>0.13100000000000001</v>
      </c>
      <c r="E32" s="143"/>
      <c r="F32" s="144">
        <v>-2.7E-2</v>
      </c>
      <c r="G32" s="143"/>
      <c r="H32" s="145">
        <v>-3.2687093575285132E-2</v>
      </c>
      <c r="I32" s="143"/>
      <c r="J32" s="145">
        <v>5.7705177838885804E-2</v>
      </c>
      <c r="K32" s="143"/>
      <c r="L32" s="145">
        <v>-6.1404621230258763E-2</v>
      </c>
      <c r="M32" s="143"/>
      <c r="N32" s="145">
        <v>-5.8143344836119638E-2</v>
      </c>
      <c r="O32" s="142"/>
      <c r="P32" s="144">
        <v>-2.4E-2</v>
      </c>
      <c r="Q32" s="143"/>
      <c r="R32" s="145">
        <v>-5.869621407718896E-2</v>
      </c>
      <c r="S32" s="143"/>
      <c r="T32" s="145">
        <v>-0.12308029232161972</v>
      </c>
      <c r="U32" s="143"/>
      <c r="V32" s="145">
        <v>-0.10269960002880807</v>
      </c>
      <c r="W32" s="143"/>
      <c r="X32" s="145">
        <v>-0.18779535958245158</v>
      </c>
      <c r="Y32" s="142"/>
      <c r="Z32" s="144">
        <v>-0.11688999999999999</v>
      </c>
      <c r="AA32" s="146"/>
      <c r="AB32" s="145">
        <v>-0.16393360670526219</v>
      </c>
      <c r="AC32" s="242"/>
      <c r="AD32" s="145">
        <v>-0.14945723701426702</v>
      </c>
      <c r="AE32" s="146"/>
      <c r="AF32" s="145">
        <v>-6.2834427789970254E-2</v>
      </c>
      <c r="AH32" s="145">
        <v>-2.7549089712930463E-4</v>
      </c>
      <c r="AJ32" s="144">
        <v>-0.10316469868572931</v>
      </c>
      <c r="AL32" s="145">
        <v>-6.9819588182434028E-2</v>
      </c>
      <c r="AN32" s="145">
        <v>-6.8444615651258034E-2</v>
      </c>
      <c r="AP32" s="145">
        <v>-0.12472183510007677</v>
      </c>
      <c r="AR32" s="145">
        <v>-0.15764447717980903</v>
      </c>
      <c r="AT32" s="144">
        <v>-0.10520302695789559</v>
      </c>
    </row>
    <row r="33" spans="1:46" s="140" customFormat="1" ht="12.75" customHeight="1" x14ac:dyDescent="0.2">
      <c r="A33" s="3" t="s">
        <v>8</v>
      </c>
      <c r="B33" s="141">
        <v>0.11899999999999999</v>
      </c>
      <c r="C33" s="143"/>
      <c r="D33" s="141">
        <v>9.8000000000000004E-2</v>
      </c>
      <c r="E33" s="143"/>
      <c r="F33" s="141">
        <v>4.462E-2</v>
      </c>
      <c r="G33" s="143"/>
      <c r="H33" s="143">
        <v>2.1539073350306526E-2</v>
      </c>
      <c r="I33" s="143"/>
      <c r="J33" s="143">
        <v>5.5665905462718067E-2</v>
      </c>
      <c r="K33" s="143"/>
      <c r="L33" s="143">
        <v>5.3335466251981878E-2</v>
      </c>
      <c r="M33" s="143"/>
      <c r="N33" s="143">
        <v>5.8585481893601639E-2</v>
      </c>
      <c r="O33" s="142"/>
      <c r="P33" s="141">
        <v>4.7E-2</v>
      </c>
      <c r="Q33" s="143"/>
      <c r="R33" s="143">
        <v>3.9521595588832434E-2</v>
      </c>
      <c r="S33" s="143"/>
      <c r="T33" s="143">
        <v>3.3578043511811574E-2</v>
      </c>
      <c r="U33" s="143"/>
      <c r="V33" s="143">
        <v>-8.2934642730597991E-3</v>
      </c>
      <c r="W33" s="143"/>
      <c r="X33" s="143">
        <v>-6.3045342132612009E-2</v>
      </c>
      <c r="Y33" s="142"/>
      <c r="Z33" s="141">
        <v>-1.49E-3</v>
      </c>
      <c r="AA33" s="146"/>
      <c r="AB33" s="143">
        <v>-4.3181049612337867E-2</v>
      </c>
      <c r="AC33" s="242"/>
      <c r="AD33" s="143">
        <v>-0.10407449634774663</v>
      </c>
      <c r="AF33" s="143">
        <v>-4.8930536015629029E-2</v>
      </c>
      <c r="AH33" s="143">
        <v>-8.403098876031978E-2</v>
      </c>
      <c r="AJ33" s="141">
        <v>-7.1534983491434057E-2</v>
      </c>
      <c r="AL33" s="143">
        <v>-1.8571750136828012E-2</v>
      </c>
      <c r="AN33" s="143">
        <v>3.0812696049756116E-2</v>
      </c>
      <c r="AP33" s="143">
        <v>1.7315503280642418E-2</v>
      </c>
      <c r="AR33" s="143">
        <v>5.0282624458585147E-2</v>
      </c>
      <c r="AT33" s="141">
        <v>1.9790138628101039E-2</v>
      </c>
    </row>
    <row r="34" spans="1:46" s="140" customFormat="1" ht="12.75" customHeight="1" x14ac:dyDescent="0.2">
      <c r="A34" s="17"/>
      <c r="B34" s="141"/>
      <c r="C34" s="143"/>
      <c r="D34" s="141"/>
      <c r="E34" s="143"/>
      <c r="F34" s="141"/>
      <c r="G34" s="143"/>
      <c r="H34" s="143"/>
      <c r="I34" s="143"/>
      <c r="J34" s="143"/>
      <c r="K34" s="143"/>
      <c r="L34" s="143"/>
      <c r="M34" s="143"/>
      <c r="N34" s="143"/>
      <c r="O34" s="142"/>
      <c r="P34" s="141"/>
      <c r="Q34" s="143"/>
      <c r="R34" s="143"/>
      <c r="S34" s="143"/>
      <c r="T34" s="143"/>
      <c r="U34" s="143"/>
      <c r="V34" s="143"/>
      <c r="W34" s="143"/>
      <c r="X34" s="143"/>
      <c r="Y34" s="142"/>
      <c r="Z34" s="141"/>
      <c r="AA34" s="146"/>
      <c r="AB34" s="143"/>
      <c r="AC34" s="242"/>
      <c r="AD34" s="143"/>
      <c r="AF34" s="143"/>
      <c r="AH34" s="143"/>
      <c r="AJ34" s="141"/>
      <c r="AL34" s="143"/>
      <c r="AN34" s="143"/>
      <c r="AP34" s="143"/>
      <c r="AR34" s="143"/>
      <c r="AT34" s="141"/>
    </row>
    <row r="35" spans="1:46" s="140" customFormat="1" ht="12.75" customHeight="1" x14ac:dyDescent="0.2">
      <c r="A35" s="5" t="s">
        <v>151</v>
      </c>
      <c r="B35" s="137"/>
      <c r="C35" s="23"/>
      <c r="D35" s="137"/>
      <c r="E35" s="23"/>
      <c r="F35" s="137"/>
      <c r="G35" s="23"/>
      <c r="H35" s="138"/>
      <c r="I35" s="24"/>
      <c r="J35" s="138"/>
      <c r="K35" s="23"/>
      <c r="L35" s="139"/>
      <c r="M35" s="23"/>
      <c r="N35" s="139"/>
      <c r="O35" s="23"/>
      <c r="P35" s="137"/>
      <c r="Q35" s="23"/>
      <c r="R35" s="138"/>
      <c r="S35" s="24"/>
      <c r="T35" s="138"/>
      <c r="U35" s="23"/>
      <c r="V35" s="139"/>
      <c r="W35" s="23"/>
      <c r="X35" s="139"/>
      <c r="Y35" s="23"/>
      <c r="Z35" s="137"/>
      <c r="AB35" s="138"/>
      <c r="AC35" s="138"/>
      <c r="AD35" s="138"/>
      <c r="AF35" s="138"/>
      <c r="AH35" s="139"/>
      <c r="AJ35" s="137"/>
      <c r="AL35" s="138"/>
      <c r="AN35" s="138"/>
      <c r="AP35" s="138"/>
      <c r="AR35" s="138"/>
      <c r="AT35" s="137"/>
    </row>
    <row r="36" spans="1:46" s="140" customFormat="1" ht="12.75" customHeight="1" x14ac:dyDescent="0.2">
      <c r="A36" s="14" t="s">
        <v>141</v>
      </c>
      <c r="B36" s="141">
        <v>-0.83899999999999997</v>
      </c>
      <c r="C36" s="142"/>
      <c r="D36" s="141">
        <v>-0.995</v>
      </c>
      <c r="E36" s="23"/>
      <c r="F36" s="141">
        <v>16116.810511999998</v>
      </c>
      <c r="G36" s="23"/>
      <c r="H36" s="143">
        <v>0.4208882100817305</v>
      </c>
      <c r="I36" s="142"/>
      <c r="J36" s="143">
        <v>0.27786053795989774</v>
      </c>
      <c r="K36" s="142"/>
      <c r="L36" s="143">
        <v>2.0186820680531707</v>
      </c>
      <c r="M36" s="142"/>
      <c r="N36" s="143">
        <v>4.5869011535095385</v>
      </c>
      <c r="O36" s="142"/>
      <c r="P36" s="141">
        <v>1.7114805592130977</v>
      </c>
      <c r="Q36" s="23"/>
      <c r="R36" s="148">
        <v>3.1324582056645971</v>
      </c>
      <c r="S36" s="149"/>
      <c r="T36" s="148">
        <v>3.7585488039029702</v>
      </c>
      <c r="U36" s="150"/>
      <c r="V36" s="148">
        <v>1.5501943411726813</v>
      </c>
      <c r="W36" s="150"/>
      <c r="X36" s="148">
        <v>0.4885625433561242</v>
      </c>
      <c r="Y36" s="23"/>
      <c r="Z36" s="141">
        <v>1.5468235225369753</v>
      </c>
      <c r="AB36" s="143">
        <v>0.57075361141160685</v>
      </c>
      <c r="AC36" s="242"/>
      <c r="AD36" s="143">
        <v>0.53472866861935808</v>
      </c>
      <c r="AF36" s="143">
        <v>0.84585127394382009</v>
      </c>
      <c r="AH36" s="148">
        <v>1.2494380978314572</v>
      </c>
      <c r="AJ36" s="141">
        <v>0.83507838487897468</v>
      </c>
      <c r="AL36" s="143">
        <v>1.4454443064724112</v>
      </c>
      <c r="AN36" s="143">
        <v>1.7202422387490417</v>
      </c>
      <c r="AP36" s="143">
        <v>1.3274554798759743</v>
      </c>
      <c r="AR36" s="143">
        <v>1.0114688874323674</v>
      </c>
      <c r="AT36" s="141">
        <v>1.319536475593251</v>
      </c>
    </row>
    <row r="37" spans="1:46" s="140" customFormat="1" ht="12.75" customHeight="1" x14ac:dyDescent="0.2">
      <c r="A37" s="15" t="s">
        <v>44</v>
      </c>
      <c r="B37" s="144">
        <v>9.4E-2</v>
      </c>
      <c r="C37" s="142"/>
      <c r="D37" s="144">
        <v>0.11799999999999999</v>
      </c>
      <c r="E37" s="142"/>
      <c r="F37" s="144">
        <v>8.5832270644379233E-2</v>
      </c>
      <c r="G37" s="142"/>
      <c r="H37" s="145">
        <v>3.9685806616972984E-2</v>
      </c>
      <c r="I37" s="143"/>
      <c r="J37" s="145">
        <v>3.7591039974980985E-2</v>
      </c>
      <c r="K37" s="142"/>
      <c r="L37" s="145">
        <v>3.8101369973403264E-2</v>
      </c>
      <c r="M37" s="142"/>
      <c r="N37" s="145">
        <v>7.0639265167661225E-2</v>
      </c>
      <c r="O37" s="142"/>
      <c r="P37" s="144">
        <v>4.6657178056139344E-2</v>
      </c>
      <c r="Q37" s="142"/>
      <c r="R37" s="145">
        <v>0.10728583833199029</v>
      </c>
      <c r="S37" s="143"/>
      <c r="T37" s="145">
        <v>9.2899435279910597E-2</v>
      </c>
      <c r="U37" s="142"/>
      <c r="V37" s="145">
        <v>6.3065804981488588E-2</v>
      </c>
      <c r="W37" s="142"/>
      <c r="X37" s="145">
        <v>4.3915521171078043E-3</v>
      </c>
      <c r="Y37" s="142"/>
      <c r="Z37" s="144">
        <v>6.5818851629752206E-2</v>
      </c>
      <c r="AB37" s="145">
        <v>5.625161226547791E-3</v>
      </c>
      <c r="AC37" s="242"/>
      <c r="AD37" s="145">
        <v>-1.8996458585211002E-2</v>
      </c>
      <c r="AF37" s="145">
        <v>-2.7651969167940216E-2</v>
      </c>
      <c r="AH37" s="145">
        <v>-5.5574294690128645E-2</v>
      </c>
      <c r="AJ37" s="144">
        <v>-2.4355707073958732E-2</v>
      </c>
      <c r="AL37" s="145">
        <v>-0.12051261121946634</v>
      </c>
      <c r="AN37" s="145">
        <v>-0.1140003311651584</v>
      </c>
      <c r="AP37" s="145">
        <v>-0.12460884800916132</v>
      </c>
      <c r="AR37" s="145">
        <v>-0.11029690439270308</v>
      </c>
      <c r="AT37" s="144">
        <v>-0.11746366065599631</v>
      </c>
    </row>
    <row r="38" spans="1:46" s="140" customFormat="1" ht="12.75" customHeight="1" x14ac:dyDescent="0.2">
      <c r="A38" s="41" t="s">
        <v>222</v>
      </c>
      <c r="B38" s="141">
        <v>9.4E-2</v>
      </c>
      <c r="C38" s="142"/>
      <c r="D38" s="141">
        <v>0.11799999999999999</v>
      </c>
      <c r="E38" s="142"/>
      <c r="F38" s="141">
        <v>0.10222631377203713</v>
      </c>
      <c r="G38" s="142"/>
      <c r="H38" s="143">
        <v>4.5563795118683838E-2</v>
      </c>
      <c r="I38" s="143"/>
      <c r="J38" s="143">
        <v>4.1703297840021157E-2</v>
      </c>
      <c r="K38" s="142"/>
      <c r="L38" s="143">
        <v>6.622922965386549E-2</v>
      </c>
      <c r="M38" s="142"/>
      <c r="N38" s="143">
        <v>0.13226762109409326</v>
      </c>
      <c r="O38" s="142"/>
      <c r="P38" s="141">
        <v>7.1771220195693347E-2</v>
      </c>
      <c r="Q38" s="142"/>
      <c r="R38" s="143">
        <v>0.17122953136467794</v>
      </c>
      <c r="S38" s="143"/>
      <c r="T38" s="143">
        <v>0.17043776235061917</v>
      </c>
      <c r="U38" s="142"/>
      <c r="V38" s="143">
        <v>0.12364065495594667</v>
      </c>
      <c r="W38" s="142"/>
      <c r="X38" s="143">
        <v>3.7015614666091712E-2</v>
      </c>
      <c r="Y38" s="142"/>
      <c r="Z38" s="141">
        <v>0.12288704779262624</v>
      </c>
      <c r="AB38" s="143">
        <v>4.8383938517687179E-2</v>
      </c>
      <c r="AC38" s="242"/>
      <c r="AD38" s="143">
        <v>2.9863030454796539E-2</v>
      </c>
      <c r="AE38" s="1"/>
      <c r="AF38" s="143">
        <v>5.5770820066978706E-2</v>
      </c>
      <c r="AH38" s="143">
        <v>7.4356842530566736E-2</v>
      </c>
      <c r="AJ38" s="141">
        <v>5.2617355245951014E-2</v>
      </c>
      <c r="AL38" s="143">
        <v>5.9980035612355501E-2</v>
      </c>
      <c r="AN38" s="143">
        <v>0.12819355576496561</v>
      </c>
      <c r="AP38" s="143">
        <v>0.11862080648394663</v>
      </c>
      <c r="AR38" s="143">
        <v>0.1249300198500059</v>
      </c>
      <c r="AT38" s="141">
        <v>0.10792739831899885</v>
      </c>
    </row>
    <row r="39" spans="1:46" s="140" customFormat="1" ht="12.75" customHeight="1" x14ac:dyDescent="0.2">
      <c r="A39" s="14" t="s">
        <v>142</v>
      </c>
      <c r="B39" s="144">
        <v>0.11700000000000001</v>
      </c>
      <c r="C39" s="142"/>
      <c r="D39" s="144">
        <v>3.6999999999999998E-2</v>
      </c>
      <c r="E39" s="142"/>
      <c r="F39" s="144">
        <v>5.4395337690749355E-3</v>
      </c>
      <c r="G39" s="142"/>
      <c r="H39" s="145">
        <v>1.3455557394127979E-3</v>
      </c>
      <c r="I39" s="143"/>
      <c r="J39" s="145">
        <v>7.397664094431293E-2</v>
      </c>
      <c r="K39" s="142"/>
      <c r="L39" s="145">
        <v>0.12038831431686574</v>
      </c>
      <c r="M39" s="142"/>
      <c r="N39" s="145">
        <v>2.5007880791796215E-2</v>
      </c>
      <c r="O39" s="142"/>
      <c r="P39" s="144">
        <v>5.3042329132245034E-2</v>
      </c>
      <c r="Q39" s="142"/>
      <c r="R39" s="145">
        <v>-0.14588449070034226</v>
      </c>
      <c r="S39" s="143"/>
      <c r="T39" s="145">
        <v>-9.3682688864483318E-2</v>
      </c>
      <c r="U39" s="142"/>
      <c r="V39" s="145">
        <v>-0.19486397618215018</v>
      </c>
      <c r="W39" s="142"/>
      <c r="X39" s="145">
        <v>-0.17300009375261913</v>
      </c>
      <c r="Y39" s="142"/>
      <c r="Z39" s="144">
        <v>-0.1539610035307889</v>
      </c>
      <c r="AB39" s="145">
        <v>-0.21488631963810978</v>
      </c>
      <c r="AC39" s="242"/>
      <c r="AD39" s="145">
        <v>-0.41918155816073499</v>
      </c>
      <c r="AE39" s="1"/>
      <c r="AF39" s="145">
        <v>-0.32087120330973895</v>
      </c>
      <c r="AH39" s="145">
        <v>-0.48795955191919793</v>
      </c>
      <c r="AJ39" s="144">
        <v>-0.37419933204527278</v>
      </c>
      <c r="AL39" s="145">
        <v>-0.27491664894881823</v>
      </c>
      <c r="AN39" s="145">
        <v>-0.31107225586083742</v>
      </c>
      <c r="AP39" s="145">
        <v>-0.2743356151369038</v>
      </c>
      <c r="AR39" s="145">
        <v>-7.4503450429518919E-2</v>
      </c>
      <c r="AT39" s="144">
        <v>-0.23494505505110552</v>
      </c>
    </row>
    <row r="40" spans="1:46" s="140" customFormat="1" ht="12.75" customHeight="1" x14ac:dyDescent="0.2">
      <c r="A40" s="8" t="s">
        <v>223</v>
      </c>
      <c r="B40" s="141">
        <v>0.10299999999999999</v>
      </c>
      <c r="C40" s="142"/>
      <c r="D40" s="141">
        <v>8.6999999999999994E-2</v>
      </c>
      <c r="E40" s="142"/>
      <c r="F40" s="141">
        <v>6.7000000000000004E-2</v>
      </c>
      <c r="G40" s="142"/>
      <c r="H40" s="143">
        <v>3.1395630654700711E-2</v>
      </c>
      <c r="I40" s="143"/>
      <c r="J40" s="143">
        <v>5.2228932270714644E-2</v>
      </c>
      <c r="K40" s="142"/>
      <c r="L40" s="143">
        <v>8.386768478945697E-2</v>
      </c>
      <c r="M40" s="142"/>
      <c r="N40" s="143">
        <v>9.1172195521097982E-2</v>
      </c>
      <c r="O40" s="142"/>
      <c r="P40" s="141">
        <v>6.5000000000000002E-2</v>
      </c>
      <c r="Q40" s="142"/>
      <c r="R40" s="143">
        <v>7.1971829035930329E-2</v>
      </c>
      <c r="S40" s="143"/>
      <c r="T40" s="143">
        <v>8.2375856095115357E-2</v>
      </c>
      <c r="U40" s="142"/>
      <c r="V40" s="143">
        <v>1.6893508551824397E-2</v>
      </c>
      <c r="W40" s="142"/>
      <c r="X40" s="143">
        <v>-3.8375182937504047E-2</v>
      </c>
      <c r="Y40" s="142"/>
      <c r="Z40" s="141">
        <v>2.98E-2</v>
      </c>
      <c r="AB40" s="143">
        <v>-1.6741027652412092E-2</v>
      </c>
      <c r="AC40" s="242"/>
      <c r="AD40" s="143">
        <v>-9.3475431657535857E-2</v>
      </c>
      <c r="AF40" s="143">
        <v>-4.478840205847507E-2</v>
      </c>
      <c r="AH40" s="143">
        <v>-9.771211313669359E-2</v>
      </c>
      <c r="AJ40" s="141">
        <v>-6.4844536661182839E-2</v>
      </c>
      <c r="AL40" s="143">
        <v>-6.1707835257465149E-3</v>
      </c>
      <c r="AN40" s="143">
        <v>5.0623326735125707E-2</v>
      </c>
      <c r="AP40" s="143">
        <v>4.5401893753239123E-2</v>
      </c>
      <c r="AR40" s="143">
        <v>9.0408808270979246E-2</v>
      </c>
      <c r="AT40" s="141">
        <v>4.5001147844338542E-2</v>
      </c>
    </row>
    <row r="41" spans="1:46" s="140" customFormat="1" ht="12.75" customHeight="1" x14ac:dyDescent="0.2">
      <c r="A41" s="14" t="s">
        <v>45</v>
      </c>
      <c r="B41" s="144">
        <v>0.19</v>
      </c>
      <c r="C41" s="143"/>
      <c r="D41" s="144">
        <v>0.13100000000000001</v>
      </c>
      <c r="E41" s="143"/>
      <c r="F41" s="144">
        <v>-2.7E-2</v>
      </c>
      <c r="G41" s="143"/>
      <c r="H41" s="145">
        <v>-3.270693133307262E-2</v>
      </c>
      <c r="I41" s="143"/>
      <c r="J41" s="145">
        <v>5.7705177838885804E-2</v>
      </c>
      <c r="K41" s="143"/>
      <c r="L41" s="145">
        <v>-6.1404621230258763E-2</v>
      </c>
      <c r="M41" s="143"/>
      <c r="N41" s="145">
        <v>-5.6095424929851867E-2</v>
      </c>
      <c r="O41" s="142"/>
      <c r="P41" s="144">
        <v>-2.3E-2</v>
      </c>
      <c r="Q41" s="143"/>
      <c r="R41" s="145">
        <v>-5.5120290582821224E-2</v>
      </c>
      <c r="S41" s="143"/>
      <c r="T41" s="145">
        <v>-0.11932877605529416</v>
      </c>
      <c r="U41" s="143"/>
      <c r="V41" s="145">
        <v>-9.8072065545544693E-2</v>
      </c>
      <c r="W41" s="143"/>
      <c r="X41" s="145">
        <v>-0.18507445191162403</v>
      </c>
      <c r="Y41" s="142"/>
      <c r="Z41" s="144">
        <v>-0.11326</v>
      </c>
      <c r="AA41" s="146"/>
      <c r="AB41" s="145">
        <v>-0.16249518803803326</v>
      </c>
      <c r="AC41" s="242"/>
      <c r="AD41" s="145">
        <v>-0.14860515581103459</v>
      </c>
      <c r="AF41" s="145">
        <v>-6.3067100649859861E-2</v>
      </c>
      <c r="AH41" s="145">
        <v>-8.9620134066648038E-4</v>
      </c>
      <c r="AJ41" s="144">
        <v>-0.10264472383366285</v>
      </c>
      <c r="AL41" s="145">
        <v>-7.0196092913625538E-2</v>
      </c>
      <c r="AN41" s="145">
        <v>-6.8550957533444201E-2</v>
      </c>
      <c r="AP41" s="145">
        <v>-0.12442680997552451</v>
      </c>
      <c r="AR41" s="145">
        <v>-0.15701902492657624</v>
      </c>
      <c r="AT41" s="144">
        <v>-0.10508333204139471</v>
      </c>
    </row>
    <row r="42" spans="1:46" s="140" customFormat="1" ht="12.75" customHeight="1" x14ac:dyDescent="0.2">
      <c r="A42" s="3" t="s">
        <v>8</v>
      </c>
      <c r="B42" s="141">
        <v>0.121</v>
      </c>
      <c r="C42" s="143"/>
      <c r="D42" s="141">
        <v>9.7000000000000003E-2</v>
      </c>
      <c r="E42" s="143"/>
      <c r="F42" s="141">
        <v>4.4999999999999998E-2</v>
      </c>
      <c r="G42" s="143"/>
      <c r="H42" s="143">
        <v>1.6597752573992139E-2</v>
      </c>
      <c r="I42" s="143"/>
      <c r="J42" s="143">
        <v>5.3452015910266236E-2</v>
      </c>
      <c r="K42" s="143"/>
      <c r="L42" s="143">
        <v>5.1551666995139266E-2</v>
      </c>
      <c r="M42" s="143"/>
      <c r="N42" s="143">
        <v>6.1323321588780573E-2</v>
      </c>
      <c r="O42" s="142"/>
      <c r="P42" s="141">
        <v>4.5999999999999999E-2</v>
      </c>
      <c r="Q42" s="143"/>
      <c r="R42" s="143">
        <v>4.3841915536844793E-2</v>
      </c>
      <c r="S42" s="143"/>
      <c r="T42" s="143">
        <v>3.7023952933030839E-2</v>
      </c>
      <c r="U42" s="143"/>
      <c r="V42" s="143">
        <v>-5.9574053783877133E-3</v>
      </c>
      <c r="W42" s="143"/>
      <c r="X42" s="143">
        <v>-6.4742684459434388E-2</v>
      </c>
      <c r="Y42" s="142"/>
      <c r="Z42" s="141">
        <v>4.2999999999999999E-4</v>
      </c>
      <c r="AA42" s="146"/>
      <c r="AB42" s="143">
        <v>-4.5771357782311686E-2</v>
      </c>
      <c r="AC42" s="242"/>
      <c r="AD42" s="143">
        <v>-0.10391859704421055</v>
      </c>
      <c r="AF42" s="143">
        <v>-4.8024901902650456E-2</v>
      </c>
      <c r="AH42" s="143">
        <v>-8.2798285653221892E-2</v>
      </c>
      <c r="AJ42" s="141">
        <v>-7.1633016220647105E-2</v>
      </c>
      <c r="AL42" s="143">
        <v>-1.7102828910728177E-2</v>
      </c>
      <c r="AN42" s="143">
        <v>2.9312693164746051E-2</v>
      </c>
      <c r="AP42" s="143">
        <v>1.5907965880683085E-2</v>
      </c>
      <c r="AR42" s="143">
        <v>4.8784097203554568E-2</v>
      </c>
      <c r="AT42" s="141">
        <v>1.907023735882692E-2</v>
      </c>
    </row>
    <row r="43" spans="1:46" s="140" customFormat="1" ht="12.75" customHeight="1" x14ac:dyDescent="0.2">
      <c r="A43" s="17"/>
      <c r="B43" s="141"/>
      <c r="C43" s="143"/>
      <c r="D43" s="141"/>
      <c r="E43" s="143"/>
      <c r="F43" s="141"/>
      <c r="G43" s="143"/>
      <c r="H43" s="143"/>
      <c r="I43" s="143"/>
      <c r="J43" s="143"/>
      <c r="K43" s="143"/>
      <c r="L43" s="143"/>
      <c r="M43" s="143"/>
      <c r="N43" s="143"/>
      <c r="O43" s="142"/>
      <c r="P43" s="141"/>
      <c r="Q43" s="143"/>
      <c r="R43" s="143"/>
      <c r="S43" s="143"/>
      <c r="T43" s="143"/>
      <c r="U43" s="143"/>
      <c r="V43" s="143"/>
      <c r="W43" s="143"/>
      <c r="X43" s="143"/>
      <c r="Y43" s="142"/>
      <c r="Z43" s="141"/>
      <c r="AA43" s="146"/>
      <c r="AB43" s="143"/>
      <c r="AC43" s="242"/>
      <c r="AD43" s="146"/>
      <c r="AF43" s="147"/>
      <c r="AH43" s="143"/>
      <c r="AJ43" s="141"/>
      <c r="AT43" s="141"/>
    </row>
    <row r="44" spans="1:46" ht="12.75" customHeight="1" thickBot="1" x14ac:dyDescent="0.25">
      <c r="A44" s="8"/>
      <c r="B44" s="152"/>
      <c r="C44" s="3"/>
      <c r="D44" s="152"/>
      <c r="E44" s="3"/>
      <c r="F44" s="152"/>
      <c r="G44" s="3"/>
      <c r="H44" s="153"/>
      <c r="I44" s="3"/>
      <c r="J44" s="153"/>
      <c r="K44" s="3"/>
      <c r="L44" s="153"/>
      <c r="M44" s="3"/>
      <c r="N44" s="153"/>
      <c r="O44" s="3"/>
      <c r="P44" s="152"/>
      <c r="Q44" s="3"/>
      <c r="R44" s="153"/>
      <c r="S44" s="153"/>
      <c r="T44" s="3"/>
      <c r="U44" s="3"/>
      <c r="V44" s="153"/>
      <c r="W44" s="3"/>
      <c r="X44" s="153"/>
      <c r="Y44" s="3"/>
      <c r="Z44" s="152"/>
      <c r="AB44" s="153"/>
      <c r="AC44" s="153"/>
      <c r="AH44" s="153"/>
      <c r="AJ44" s="152"/>
      <c r="AT44" s="152"/>
    </row>
    <row r="45" spans="1:46" ht="12.75" customHeight="1" x14ac:dyDescent="0.2">
      <c r="A45" s="3"/>
      <c r="O45" s="1"/>
      <c r="Y45" s="1"/>
      <c r="AC45" s="154"/>
    </row>
    <row r="46" spans="1:46" x14ac:dyDescent="0.2">
      <c r="R46" s="156"/>
      <c r="T46" s="156"/>
    </row>
  </sheetData>
  <mergeCells count="8">
    <mergeCell ref="AL5:AR5"/>
    <mergeCell ref="AL3:AT3"/>
    <mergeCell ref="H3:P3"/>
    <mergeCell ref="R3:Z3"/>
    <mergeCell ref="H5:N5"/>
    <mergeCell ref="R5:X5"/>
    <mergeCell ref="AB3:AJ3"/>
    <mergeCell ref="AB5:AH5"/>
  </mergeCells>
  <printOptions horizontalCentered="1"/>
  <pageMargins left="0.7" right="0.7" top="1" bottom="0.75" header="0.3" footer="0.3"/>
  <pageSetup scale="53" orientation="landscape" r:id="rId1"/>
  <headerFooter alignWithMargins="0">
    <oddFooter>&amp;C&amp;8PTC Investor Relations
investor@ptc.com</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AT56"/>
  <sheetViews>
    <sheetView zoomScale="90" zoomScaleNormal="90" zoomScalePageLayoutView="80" workbookViewId="0">
      <pane xSplit="1" topLeftCell="B1" activePane="topRight" state="frozen"/>
      <selection activeCell="AP15" sqref="AP15"/>
      <selection pane="topRight" activeCell="AV51" sqref="AV51"/>
    </sheetView>
  </sheetViews>
  <sheetFormatPr defaultColWidth="9.140625" defaultRowHeight="12.75" outlineLevelCol="1" x14ac:dyDescent="0.2"/>
  <cols>
    <col min="1" max="1" width="62.28515625" style="1" bestFit="1" customWidth="1"/>
    <col min="2" max="2" width="11" style="1" customWidth="1"/>
    <col min="3" max="3" width="1.140625" style="1" customWidth="1"/>
    <col min="4" max="4" width="11" style="1" customWidth="1"/>
    <col min="5" max="5" width="1.7109375" style="1" customWidth="1"/>
    <col min="6" max="6" width="11" style="1" customWidth="1"/>
    <col min="7" max="7" width="1.140625" style="1" customWidth="1"/>
    <col min="8" max="8" width="9.85546875" style="1" hidden="1" customWidth="1" outlineLevel="1"/>
    <col min="9" max="9" width="1.140625" style="1" hidden="1" customWidth="1" outlineLevel="1"/>
    <col min="10" max="10" width="10.140625" style="154" hidden="1" customWidth="1" outlineLevel="1"/>
    <col min="11" max="11" width="1.140625" style="1" hidden="1" customWidth="1" outlineLevel="1"/>
    <col min="12" max="12" width="9.42578125" style="1" hidden="1" customWidth="1" outlineLevel="1"/>
    <col min="13" max="13" width="1.140625" style="1" hidden="1" customWidth="1" outlineLevel="1"/>
    <col min="14" max="14" width="9.85546875" style="1" hidden="1" customWidth="1" outlineLevel="1"/>
    <col min="15" max="15" width="1.140625" style="155" hidden="1" customWidth="1" outlineLevel="1"/>
    <col min="16" max="16" width="11" style="1" customWidth="1" collapsed="1"/>
    <col min="17" max="17" width="1.140625" style="1" customWidth="1"/>
    <col min="18" max="18" width="10" style="1" hidden="1" customWidth="1" outlineLevel="1"/>
    <col min="19" max="19" width="1.140625" style="1" hidden="1" customWidth="1" outlineLevel="1"/>
    <col min="20" max="20" width="10" style="1" hidden="1" customWidth="1" outlineLevel="1"/>
    <col min="21" max="21" width="1.140625" style="1" hidden="1" customWidth="1" outlineLevel="1"/>
    <col min="22" max="22" width="10" style="1" hidden="1" customWidth="1" outlineLevel="1"/>
    <col min="23" max="23" width="1.140625" style="1" hidden="1" customWidth="1" outlineLevel="1"/>
    <col min="24" max="24" width="10" style="1" hidden="1" customWidth="1" outlineLevel="1"/>
    <col min="25" max="25" width="1.140625" style="155" hidden="1" customWidth="1" outlineLevel="1"/>
    <col min="26" max="26" width="11" style="1" customWidth="1" collapsed="1"/>
    <col min="27" max="27" width="1" style="1" customWidth="1"/>
    <col min="28" max="28" width="10" style="1" customWidth="1" outlineLevel="1"/>
    <col min="29" max="29" width="1.140625" style="1" customWidth="1" outlineLevel="1"/>
    <col min="30" max="30" width="10" style="1" customWidth="1" outlineLevel="1"/>
    <col min="31" max="31" width="1.28515625" style="1" customWidth="1" outlineLevel="1"/>
    <col min="32" max="32" width="10" style="1" customWidth="1" outlineLevel="1"/>
    <col min="33" max="33" width="1.28515625" style="1" customWidth="1" outlineLevel="1"/>
    <col min="34" max="34" width="10" style="1" customWidth="1" outlineLevel="1"/>
    <col min="35" max="35" width="1.28515625" style="1" customWidth="1" outlineLevel="1"/>
    <col min="36" max="36" width="11" style="1" customWidth="1"/>
    <col min="37" max="37" width="1" style="1" customWidth="1"/>
    <col min="38" max="38" width="9.85546875" style="1" customWidth="1" outlineLevel="1"/>
    <col min="39" max="39" width="1" style="1" customWidth="1" outlineLevel="1"/>
    <col min="40" max="40" width="9.85546875" style="1" customWidth="1" outlineLevel="1"/>
    <col min="41" max="41" width="1.140625" style="1" customWidth="1" outlineLevel="1"/>
    <col min="42" max="42" width="9.85546875" style="1" customWidth="1" outlineLevel="1"/>
    <col min="43" max="43" width="1" style="1" customWidth="1" outlineLevel="1"/>
    <col min="44" max="44" width="9.85546875" style="1" customWidth="1" outlineLevel="1"/>
    <col min="45" max="45" width="1" style="1" customWidth="1" outlineLevel="1"/>
    <col min="46" max="46" width="10.85546875" style="1" customWidth="1"/>
    <col min="47" max="16384" width="9.140625" style="1"/>
  </cols>
  <sheetData>
    <row r="1" spans="1:46" ht="12.75" customHeight="1" x14ac:dyDescent="0.2">
      <c r="B1" s="4"/>
      <c r="C1" s="4"/>
      <c r="D1" s="4"/>
      <c r="E1" s="4"/>
      <c r="F1" s="4"/>
      <c r="G1" s="4"/>
      <c r="H1" s="4"/>
      <c r="I1" s="4"/>
      <c r="J1" s="4"/>
      <c r="K1" s="4"/>
      <c r="L1" s="4"/>
      <c r="M1" s="4"/>
      <c r="N1" s="4"/>
      <c r="O1" s="4"/>
      <c r="P1" s="4"/>
      <c r="Q1" s="4"/>
      <c r="R1" s="4"/>
      <c r="S1" s="4"/>
      <c r="T1" s="4"/>
      <c r="U1" s="4"/>
      <c r="V1" s="4"/>
      <c r="W1" s="4"/>
      <c r="X1" s="4"/>
      <c r="Y1" s="4"/>
      <c r="Z1" s="4"/>
    </row>
    <row r="2" spans="1:46" ht="12.75" customHeight="1" thickBot="1" x14ac:dyDescent="0.25">
      <c r="J2" s="1"/>
      <c r="O2" s="1"/>
      <c r="Y2" s="1"/>
    </row>
    <row r="3" spans="1:46" s="3" customFormat="1" ht="12.75" customHeight="1" thickBot="1" x14ac:dyDescent="0.25">
      <c r="B3" s="26" t="s">
        <v>6</v>
      </c>
      <c r="C3" s="1"/>
      <c r="D3" s="26" t="s">
        <v>5</v>
      </c>
      <c r="E3" s="1"/>
      <c r="F3" s="26" t="s">
        <v>4</v>
      </c>
      <c r="H3" s="359" t="s">
        <v>3</v>
      </c>
      <c r="I3" s="360"/>
      <c r="J3" s="360"/>
      <c r="K3" s="360"/>
      <c r="L3" s="360"/>
      <c r="M3" s="360"/>
      <c r="N3" s="360"/>
      <c r="O3" s="360"/>
      <c r="P3" s="361"/>
      <c r="R3" s="359" t="s">
        <v>2</v>
      </c>
      <c r="S3" s="360"/>
      <c r="T3" s="360"/>
      <c r="U3" s="360"/>
      <c r="V3" s="360"/>
      <c r="W3" s="360"/>
      <c r="X3" s="360"/>
      <c r="Y3" s="360"/>
      <c r="Z3" s="361"/>
      <c r="AB3" s="359" t="s">
        <v>140</v>
      </c>
      <c r="AC3" s="360"/>
      <c r="AD3" s="360"/>
      <c r="AE3" s="360"/>
      <c r="AF3" s="360"/>
      <c r="AG3" s="360"/>
      <c r="AH3" s="360"/>
      <c r="AI3" s="360"/>
      <c r="AJ3" s="361"/>
      <c r="AL3" s="351" t="s">
        <v>210</v>
      </c>
      <c r="AM3" s="352"/>
      <c r="AN3" s="352"/>
      <c r="AO3" s="352"/>
      <c r="AP3" s="352"/>
      <c r="AQ3" s="352"/>
      <c r="AR3" s="352"/>
      <c r="AS3" s="352"/>
      <c r="AT3" s="353"/>
    </row>
    <row r="4" spans="1:46" s="3" customFormat="1" ht="12.75" customHeight="1" thickBot="1" x14ac:dyDescent="0.25">
      <c r="AL4" s="249"/>
      <c r="AM4" s="249"/>
      <c r="AN4" s="249"/>
      <c r="AO4" s="249"/>
      <c r="AP4" s="249"/>
      <c r="AQ4" s="70"/>
      <c r="AR4" s="70"/>
    </row>
    <row r="5" spans="1:46" s="3" customFormat="1" ht="12.75" customHeight="1" x14ac:dyDescent="0.2">
      <c r="A5" s="16" t="s">
        <v>218</v>
      </c>
      <c r="B5" s="9" t="s">
        <v>1</v>
      </c>
      <c r="D5" s="9" t="s">
        <v>1</v>
      </c>
      <c r="F5" s="9" t="s">
        <v>1</v>
      </c>
      <c r="H5" s="362" t="s">
        <v>0</v>
      </c>
      <c r="I5" s="362"/>
      <c r="J5" s="362"/>
      <c r="K5" s="362"/>
      <c r="L5" s="362"/>
      <c r="M5" s="362"/>
      <c r="N5" s="362"/>
      <c r="P5" s="9" t="s">
        <v>1</v>
      </c>
      <c r="R5" s="362" t="s">
        <v>0</v>
      </c>
      <c r="S5" s="362"/>
      <c r="T5" s="362"/>
      <c r="U5" s="362"/>
      <c r="V5" s="362"/>
      <c r="W5" s="362"/>
      <c r="X5" s="362"/>
      <c r="Z5" s="9" t="s">
        <v>1</v>
      </c>
      <c r="AB5" s="362" t="s">
        <v>0</v>
      </c>
      <c r="AC5" s="362"/>
      <c r="AD5" s="362"/>
      <c r="AE5" s="362"/>
      <c r="AF5" s="362"/>
      <c r="AG5" s="362"/>
      <c r="AH5" s="362"/>
      <c r="AJ5" s="9" t="s">
        <v>1</v>
      </c>
      <c r="AL5" s="350" t="s">
        <v>0</v>
      </c>
      <c r="AM5" s="350"/>
      <c r="AN5" s="350"/>
      <c r="AO5" s="350"/>
      <c r="AP5" s="350"/>
      <c r="AQ5" s="350"/>
      <c r="AR5" s="350"/>
      <c r="AT5" s="9" t="s">
        <v>1</v>
      </c>
    </row>
    <row r="6" spans="1:46" s="2" customFormat="1" ht="12.75" customHeight="1" x14ac:dyDescent="0.2">
      <c r="A6" s="5"/>
      <c r="B6" s="11">
        <v>40816</v>
      </c>
      <c r="D6" s="11">
        <v>41182</v>
      </c>
      <c r="F6" s="11">
        <v>41547</v>
      </c>
      <c r="H6" s="10">
        <v>41636</v>
      </c>
      <c r="J6" s="10">
        <v>41727</v>
      </c>
      <c r="L6" s="10">
        <v>41818</v>
      </c>
      <c r="N6" s="10">
        <v>41912</v>
      </c>
      <c r="P6" s="11">
        <v>41912</v>
      </c>
      <c r="R6" s="10">
        <v>42007</v>
      </c>
      <c r="S6" s="12"/>
      <c r="T6" s="10">
        <v>42098</v>
      </c>
      <c r="V6" s="10">
        <v>42189</v>
      </c>
      <c r="X6" s="10">
        <v>42277</v>
      </c>
      <c r="Z6" s="11">
        <v>42277</v>
      </c>
      <c r="AB6" s="10">
        <v>42371</v>
      </c>
      <c r="AC6" s="12"/>
      <c r="AD6" s="10">
        <v>42462</v>
      </c>
      <c r="AF6" s="10">
        <v>42553</v>
      </c>
      <c r="AH6" s="10">
        <v>42643</v>
      </c>
      <c r="AJ6" s="11">
        <v>42643</v>
      </c>
      <c r="AL6" s="275">
        <v>42735</v>
      </c>
      <c r="AM6" s="274"/>
      <c r="AN6" s="275">
        <v>42826</v>
      </c>
      <c r="AO6" s="274"/>
      <c r="AP6" s="275">
        <v>42917</v>
      </c>
      <c r="AQ6" s="76"/>
      <c r="AR6" s="275">
        <v>43008</v>
      </c>
      <c r="AT6" s="11">
        <v>43008</v>
      </c>
    </row>
    <row r="7" spans="1:46" x14ac:dyDescent="0.2">
      <c r="A7" s="13" t="s">
        <v>7</v>
      </c>
      <c r="B7" s="137"/>
      <c r="C7" s="23"/>
      <c r="D7" s="137"/>
      <c r="E7" s="23"/>
      <c r="F7" s="137"/>
      <c r="G7" s="23"/>
      <c r="H7" s="138"/>
      <c r="I7" s="23"/>
      <c r="J7" s="138"/>
      <c r="K7" s="23"/>
      <c r="L7" s="139"/>
      <c r="M7" s="23"/>
      <c r="N7" s="139"/>
      <c r="O7" s="23"/>
      <c r="P7" s="137"/>
      <c r="Q7" s="23"/>
      <c r="R7" s="138"/>
      <c r="S7" s="138"/>
      <c r="T7" s="139"/>
      <c r="U7" s="23"/>
      <c r="V7" s="139"/>
      <c r="W7" s="23"/>
      <c r="X7" s="139"/>
      <c r="Y7" s="23"/>
      <c r="Z7" s="137"/>
      <c r="AB7" s="138"/>
      <c r="AC7" s="138"/>
      <c r="AD7" s="138"/>
      <c r="AH7" s="139"/>
      <c r="AJ7" s="137"/>
      <c r="AT7" s="137"/>
    </row>
    <row r="8" spans="1:46" x14ac:dyDescent="0.2">
      <c r="A8" s="5" t="s">
        <v>163</v>
      </c>
      <c r="B8" s="137"/>
      <c r="C8" s="23"/>
      <c r="D8" s="137"/>
      <c r="E8" s="23"/>
      <c r="F8" s="137"/>
      <c r="G8" s="23"/>
      <c r="H8" s="138"/>
      <c r="I8" s="23"/>
      <c r="J8" s="138"/>
      <c r="K8" s="23"/>
      <c r="L8" s="139"/>
      <c r="M8" s="23"/>
      <c r="N8" s="139"/>
      <c r="O8" s="23"/>
      <c r="P8" s="137"/>
      <c r="Q8" s="23"/>
      <c r="R8" s="138"/>
      <c r="S8" s="138"/>
      <c r="T8" s="139"/>
      <c r="U8" s="23"/>
      <c r="V8" s="139"/>
      <c r="W8" s="23"/>
      <c r="X8" s="139"/>
      <c r="Y8" s="23"/>
      <c r="Z8" s="137"/>
      <c r="AB8" s="138"/>
      <c r="AC8" s="138"/>
      <c r="AD8" s="138"/>
      <c r="AH8" s="139"/>
      <c r="AJ8" s="137"/>
      <c r="AT8" s="137"/>
    </row>
    <row r="9" spans="1:46" x14ac:dyDescent="0.2">
      <c r="A9" s="14" t="s">
        <v>216</v>
      </c>
      <c r="B9" s="22">
        <v>1166.95</v>
      </c>
      <c r="C9" s="23"/>
      <c r="D9" s="22">
        <v>1255.6780000000001</v>
      </c>
      <c r="E9" s="23"/>
      <c r="F9" s="22">
        <v>1293.5419999999999</v>
      </c>
      <c r="G9" s="23"/>
      <c r="H9" s="6">
        <v>324.92500000000001</v>
      </c>
      <c r="I9" s="23"/>
      <c r="J9" s="6">
        <v>328.22500000000002</v>
      </c>
      <c r="K9" s="23"/>
      <c r="L9" s="6">
        <v>336.14400000000001</v>
      </c>
      <c r="M9" s="23"/>
      <c r="N9" s="6">
        <v>362.50599999999997</v>
      </c>
      <c r="O9" s="23"/>
      <c r="P9" s="22">
        <f>SUM(H9,J9,L9,N9)</f>
        <v>1351.8000000000002</v>
      </c>
      <c r="Q9" s="23"/>
      <c r="R9" s="6">
        <v>315.90099999999995</v>
      </c>
      <c r="S9" s="23"/>
      <c r="T9" s="6">
        <v>304.68399999999997</v>
      </c>
      <c r="U9" s="23"/>
      <c r="V9" s="6">
        <v>281.74</v>
      </c>
      <c r="W9" s="23"/>
      <c r="X9" s="6">
        <v>300.05599999999998</v>
      </c>
      <c r="Y9" s="23"/>
      <c r="Z9" s="22">
        <f>SUM(R9,T9,V9,X9)</f>
        <v>1202.3809999999999</v>
      </c>
      <c r="AB9" s="6">
        <v>275.80870192596268</v>
      </c>
      <c r="AC9" s="6"/>
      <c r="AD9" s="6">
        <v>253.42743027305139</v>
      </c>
      <c r="AF9" s="6">
        <v>266.31509272092683</v>
      </c>
      <c r="AH9" s="304">
        <v>264.35037724297308</v>
      </c>
      <c r="AJ9" s="22">
        <f>SUM(AB9,AD9,AF9,AH9)</f>
        <v>1059.9016021629141</v>
      </c>
      <c r="AL9" s="6">
        <v>262.41295542007322</v>
      </c>
      <c r="AN9" s="304">
        <v>256.4775764971447</v>
      </c>
      <c r="AP9" s="304">
        <v>263.48011533997612</v>
      </c>
      <c r="AR9" s="304">
        <v>278.30966065878738</v>
      </c>
      <c r="AT9" s="22">
        <f>SUM(AL9,AN9,AP9,AR9)</f>
        <v>1060.6803079159813</v>
      </c>
    </row>
    <row r="10" spans="1:46" x14ac:dyDescent="0.2">
      <c r="A10" s="15" t="s">
        <v>217</v>
      </c>
      <c r="B10" s="160">
        <v>0</v>
      </c>
      <c r="C10" s="18"/>
      <c r="D10" s="160">
        <v>0</v>
      </c>
      <c r="E10" s="18"/>
      <c r="F10" s="160">
        <v>0</v>
      </c>
      <c r="G10" s="18"/>
      <c r="H10" s="161">
        <v>0</v>
      </c>
      <c r="I10" s="18"/>
      <c r="J10" s="161">
        <v>0.47500000000000003</v>
      </c>
      <c r="K10" s="18"/>
      <c r="L10" s="161">
        <v>0.49</v>
      </c>
      <c r="M10" s="18"/>
      <c r="N10" s="161">
        <v>4.202</v>
      </c>
      <c r="O10" s="24"/>
      <c r="P10" s="160">
        <f>SUM(H10,J10,L10,N10)</f>
        <v>5.1669999999999998</v>
      </c>
      <c r="Q10" s="18"/>
      <c r="R10" s="161">
        <v>9.5410000000000004</v>
      </c>
      <c r="S10" s="18"/>
      <c r="T10" s="161">
        <v>9.4350000000000005</v>
      </c>
      <c r="U10" s="18"/>
      <c r="V10" s="161">
        <v>21.373000000000001</v>
      </c>
      <c r="W10" s="18"/>
      <c r="X10" s="161">
        <v>12.509</v>
      </c>
      <c r="Y10" s="24"/>
      <c r="Z10" s="160">
        <f>SUM(R10,T10,V10,X10)</f>
        <v>52.858000000000004</v>
      </c>
      <c r="AB10" s="161">
        <v>15.208718646181987</v>
      </c>
      <c r="AC10" s="158"/>
      <c r="AD10" s="161">
        <v>19.199472200714045</v>
      </c>
      <c r="AF10" s="31">
        <v>22.337110666757134</v>
      </c>
      <c r="AH10" s="305">
        <v>23.886535532518678</v>
      </c>
      <c r="AJ10" s="160">
        <f>SUM(AB10,AD10,AF10,AH10)</f>
        <v>80.631837046171853</v>
      </c>
      <c r="AL10" s="161">
        <v>23.910231820264617</v>
      </c>
      <c r="AN10" s="325">
        <v>23.561871142261914</v>
      </c>
      <c r="AP10" s="325">
        <v>27.812949963295345</v>
      </c>
      <c r="AR10" s="325">
        <v>28.069017784570949</v>
      </c>
      <c r="AT10" s="160">
        <f>SUM(AL10,AN10,AP10,AR10)</f>
        <v>103.35407071039282</v>
      </c>
    </row>
    <row r="11" spans="1:46" x14ac:dyDescent="0.2">
      <c r="A11" s="17" t="s">
        <v>8</v>
      </c>
      <c r="B11" s="22">
        <v>1166.95</v>
      </c>
      <c r="C11" s="20"/>
      <c r="D11" s="22">
        <v>1255.6780000000001</v>
      </c>
      <c r="E11" s="20"/>
      <c r="F11" s="22">
        <v>1293.5419999999999</v>
      </c>
      <c r="G11" s="20"/>
      <c r="H11" s="6">
        <f>SUM(H9:H10)</f>
        <v>324.92500000000001</v>
      </c>
      <c r="I11" s="20"/>
      <c r="J11" s="6">
        <f>SUM(J9:J10)</f>
        <v>328.70000000000005</v>
      </c>
      <c r="K11" s="20"/>
      <c r="L11" s="6">
        <f>SUM(L9:L10)</f>
        <v>336.63400000000001</v>
      </c>
      <c r="M11" s="20"/>
      <c r="N11" s="6">
        <f>SUM(N9:N10)</f>
        <v>366.70799999999997</v>
      </c>
      <c r="O11" s="23"/>
      <c r="P11" s="22">
        <f>SUM(P9:P10)</f>
        <v>1356.9670000000001</v>
      </c>
      <c r="Q11" s="20"/>
      <c r="R11" s="6">
        <f>SUM(R9:R10)</f>
        <v>325.44199999999995</v>
      </c>
      <c r="S11" s="21"/>
      <c r="T11" s="6">
        <f>SUM(T9:T10)</f>
        <v>314.11899999999997</v>
      </c>
      <c r="U11" s="6"/>
      <c r="V11" s="6">
        <f>SUM(V9:V10)</f>
        <v>303.113</v>
      </c>
      <c r="W11" s="20"/>
      <c r="X11" s="6">
        <f>SUM(X9:X10)</f>
        <v>312.565</v>
      </c>
      <c r="Y11" s="23"/>
      <c r="Z11" s="22">
        <f>SUM(Z9:Z10)</f>
        <v>1255.2389999999998</v>
      </c>
      <c r="AB11" s="6">
        <f>SUM(AB9:AB10)</f>
        <v>291.01742057214466</v>
      </c>
      <c r="AC11" s="21"/>
      <c r="AD11" s="6">
        <v>272.6269024737648</v>
      </c>
      <c r="AF11" s="6">
        <v>288.65220339459995</v>
      </c>
      <c r="AH11" s="304">
        <v>288.23695045739993</v>
      </c>
      <c r="AJ11" s="22">
        <f>SUM(AJ9:AJ10)</f>
        <v>1140.5334392090858</v>
      </c>
      <c r="AL11" s="6">
        <f>SUM(AL9:AL10)</f>
        <v>286.32318724033786</v>
      </c>
      <c r="AN11" s="304">
        <v>280.0394476394066</v>
      </c>
      <c r="AP11" s="304">
        <v>291.29306530327142</v>
      </c>
      <c r="AR11" s="304">
        <v>306.37867844335835</v>
      </c>
      <c r="AT11" s="22">
        <f>SUM(AT9:AT10)</f>
        <v>1164.0343786263741</v>
      </c>
    </row>
    <row r="12" spans="1:46" x14ac:dyDescent="0.2">
      <c r="A12" s="7"/>
      <c r="B12" s="19"/>
      <c r="C12" s="20"/>
      <c r="D12" s="19"/>
      <c r="E12" s="20"/>
      <c r="F12" s="19"/>
      <c r="G12" s="20"/>
      <c r="H12" s="18"/>
      <c r="I12" s="20"/>
      <c r="J12" s="18"/>
      <c r="K12" s="20"/>
      <c r="L12" s="18"/>
      <c r="M12" s="20"/>
      <c r="N12" s="18"/>
      <c r="O12" s="20"/>
      <c r="P12" s="19"/>
      <c r="Q12" s="20"/>
      <c r="R12" s="18"/>
      <c r="S12" s="20"/>
      <c r="T12" s="18"/>
      <c r="U12" s="20"/>
      <c r="V12" s="18"/>
      <c r="W12" s="20"/>
      <c r="X12" s="18"/>
      <c r="Y12" s="20"/>
      <c r="Z12" s="19"/>
      <c r="AB12" s="18"/>
      <c r="AC12" s="18"/>
      <c r="AD12" s="18"/>
      <c r="AF12" s="18"/>
      <c r="AH12" s="306"/>
      <c r="AJ12" s="19"/>
      <c r="AL12" s="18"/>
      <c r="AN12" s="306"/>
      <c r="AP12" s="306"/>
      <c r="AR12" s="306"/>
      <c r="AT12" s="19"/>
    </row>
    <row r="13" spans="1:46" x14ac:dyDescent="0.2">
      <c r="A13" s="5" t="s">
        <v>155</v>
      </c>
      <c r="B13" s="137"/>
      <c r="C13" s="23"/>
      <c r="D13" s="137"/>
      <c r="E13" s="23"/>
      <c r="F13" s="137"/>
      <c r="G13" s="23"/>
      <c r="H13" s="138"/>
      <c r="I13" s="23"/>
      <c r="J13" s="138"/>
      <c r="K13" s="23"/>
      <c r="L13" s="139"/>
      <c r="M13" s="23"/>
      <c r="N13" s="139"/>
      <c r="O13" s="23"/>
      <c r="P13" s="137"/>
      <c r="Q13" s="23"/>
      <c r="R13" s="138"/>
      <c r="S13" s="138"/>
      <c r="T13" s="139"/>
      <c r="U13" s="23"/>
      <c r="V13" s="139"/>
      <c r="W13" s="23"/>
      <c r="X13" s="139"/>
      <c r="Y13" s="23"/>
      <c r="Z13" s="137"/>
      <c r="AB13" s="138"/>
      <c r="AC13" s="138"/>
      <c r="AD13" s="138"/>
      <c r="AF13" s="138"/>
      <c r="AH13" s="307"/>
      <c r="AJ13" s="137"/>
      <c r="AL13" s="138"/>
      <c r="AN13" s="307"/>
      <c r="AP13" s="307"/>
      <c r="AR13" s="307"/>
      <c r="AT13" s="137"/>
    </row>
    <row r="14" spans="1:46" x14ac:dyDescent="0.2">
      <c r="A14" s="14" t="s">
        <v>216</v>
      </c>
      <c r="B14" s="141">
        <v>1</v>
      </c>
      <c r="C14" s="142"/>
      <c r="D14" s="141">
        <v>1</v>
      </c>
      <c r="E14" s="142"/>
      <c r="F14" s="141">
        <v>1</v>
      </c>
      <c r="G14" s="142"/>
      <c r="H14" s="143">
        <f>H9/H$11</f>
        <v>1</v>
      </c>
      <c r="I14" s="142"/>
      <c r="J14" s="143">
        <f>J9/J$11</f>
        <v>0.99855491329479762</v>
      </c>
      <c r="K14" s="142"/>
      <c r="L14" s="143">
        <f>L9/L$11</f>
        <v>0.99854441322029264</v>
      </c>
      <c r="M14" s="142"/>
      <c r="N14" s="143">
        <f>N9/N$11</f>
        <v>0.98854129170893468</v>
      </c>
      <c r="O14" s="142"/>
      <c r="P14" s="141">
        <f>P9/P$11</f>
        <v>0.99619224343701807</v>
      </c>
      <c r="Q14" s="142"/>
      <c r="R14" s="143">
        <f>R9/R$11</f>
        <v>0.97068294811364242</v>
      </c>
      <c r="S14" s="142"/>
      <c r="T14" s="143">
        <f>T9/T$11</f>
        <v>0.96996361251627572</v>
      </c>
      <c r="U14" s="142"/>
      <c r="V14" s="143">
        <f>V9/V$11</f>
        <v>0.92948834263129598</v>
      </c>
      <c r="W14" s="142"/>
      <c r="X14" s="143">
        <f>X9/X$11</f>
        <v>0.95997952425895405</v>
      </c>
      <c r="Y14" s="142"/>
      <c r="Z14" s="141">
        <f>Z9/Z$11</f>
        <v>0.95789009105038969</v>
      </c>
      <c r="AB14" s="143">
        <f>AB9/AB$11</f>
        <v>0.94773949059035223</v>
      </c>
      <c r="AC14" s="242"/>
      <c r="AD14" s="143">
        <f>AD9/AD$11</f>
        <v>0.92957601752981434</v>
      </c>
      <c r="AF14" s="143">
        <f>AF9/AF$11</f>
        <v>0.92261583174843342</v>
      </c>
      <c r="AH14" s="143">
        <f>AH9/AH$11</f>
        <v>0.91712869159723787</v>
      </c>
      <c r="AJ14" s="141">
        <f>AJ9/AJ$11</f>
        <v>0.92930339937942841</v>
      </c>
      <c r="AL14" s="143">
        <f>AL9/AL$11</f>
        <v>0.91649215681510787</v>
      </c>
      <c r="AN14" s="320">
        <f>AN9/$AN$11</f>
        <v>0.91586231389585726</v>
      </c>
      <c r="AP14" s="320">
        <f>AP9/$AP$11</f>
        <v>0.90451901100241217</v>
      </c>
      <c r="AR14" s="320">
        <f>AR9/$AR$11</f>
        <v>0.90838455884990632</v>
      </c>
      <c r="AT14" s="141">
        <f>AT9/AT$11</f>
        <v>0.91121046542254502</v>
      </c>
    </row>
    <row r="15" spans="1:46" x14ac:dyDescent="0.2">
      <c r="A15" s="15" t="s">
        <v>217</v>
      </c>
      <c r="B15" s="144">
        <v>0</v>
      </c>
      <c r="C15" s="142"/>
      <c r="D15" s="144">
        <v>0</v>
      </c>
      <c r="E15" s="142"/>
      <c r="F15" s="144">
        <v>0</v>
      </c>
      <c r="G15" s="142"/>
      <c r="H15" s="145">
        <f>H10/H$11</f>
        <v>0</v>
      </c>
      <c r="I15" s="142"/>
      <c r="J15" s="145">
        <f>J10/J$11</f>
        <v>1.4450867052023121E-3</v>
      </c>
      <c r="K15" s="142"/>
      <c r="L15" s="145">
        <f>L10/L$11</f>
        <v>1.4555867797073378E-3</v>
      </c>
      <c r="M15" s="142"/>
      <c r="N15" s="145">
        <f>N10/N$11</f>
        <v>1.1458708291065371E-2</v>
      </c>
      <c r="O15" s="142"/>
      <c r="P15" s="144">
        <f>P10/P$11</f>
        <v>3.8077565629820028E-3</v>
      </c>
      <c r="Q15" s="142"/>
      <c r="R15" s="145">
        <f>R10/R$11</f>
        <v>2.9317051886357637E-2</v>
      </c>
      <c r="S15" s="142"/>
      <c r="T15" s="145">
        <f>T10/T$11</f>
        <v>3.0036387483724326E-2</v>
      </c>
      <c r="U15" s="142"/>
      <c r="V15" s="145">
        <f>V10/V$11</f>
        <v>7.0511657368704087E-2</v>
      </c>
      <c r="W15" s="142"/>
      <c r="X15" s="145">
        <f>X10/X$11</f>
        <v>4.0020475741045863E-2</v>
      </c>
      <c r="Y15" s="142"/>
      <c r="Z15" s="144">
        <f>Z10/Z$11</f>
        <v>4.2109908949610406E-2</v>
      </c>
      <c r="AB15" s="145">
        <f>AB10/AB$11</f>
        <v>5.2260509409647764E-2</v>
      </c>
      <c r="AC15" s="242"/>
      <c r="AD15" s="145">
        <f>AD10/AD$11</f>
        <v>7.0423982470187926E-2</v>
      </c>
      <c r="AF15" s="145">
        <f>AF10/AF$11</f>
        <v>7.7384168227606923E-2</v>
      </c>
      <c r="AH15" s="145">
        <f>AH10/AH$11</f>
        <v>8.2871177670362547E-2</v>
      </c>
      <c r="AJ15" s="144">
        <f>AJ10/AJ$11</f>
        <v>7.0696600620571717E-2</v>
      </c>
      <c r="AL15" s="145">
        <f>AL10/AL$11</f>
        <v>8.3507843184892044E-2</v>
      </c>
      <c r="AN15" s="326">
        <f>AN10/$AN$11</f>
        <v>8.4137686104142753E-2</v>
      </c>
      <c r="AP15" s="326">
        <f>AP10/$AP$11</f>
        <v>9.5480988997588015E-2</v>
      </c>
      <c r="AR15" s="326">
        <f>AR10/$AR$11</f>
        <v>9.161544115009361E-2</v>
      </c>
      <c r="AT15" s="144">
        <f>AT10/AT$11</f>
        <v>8.8789534577455032E-2</v>
      </c>
    </row>
    <row r="16" spans="1:46" x14ac:dyDescent="0.2">
      <c r="A16" s="17" t="s">
        <v>8</v>
      </c>
      <c r="B16" s="141">
        <v>1</v>
      </c>
      <c r="C16" s="143"/>
      <c r="D16" s="141">
        <v>1</v>
      </c>
      <c r="E16" s="143"/>
      <c r="F16" s="141">
        <v>1</v>
      </c>
      <c r="G16" s="143"/>
      <c r="H16" s="143">
        <f>SUM(H14:H15)</f>
        <v>1</v>
      </c>
      <c r="I16" s="143"/>
      <c r="J16" s="143">
        <f>SUM(J14:J15)</f>
        <v>0.99999999999999989</v>
      </c>
      <c r="K16" s="143"/>
      <c r="L16" s="143">
        <f>SUM(L14:L15)</f>
        <v>1</v>
      </c>
      <c r="M16" s="143"/>
      <c r="N16" s="143">
        <f>SUM(N14:N15)</f>
        <v>1</v>
      </c>
      <c r="O16" s="142"/>
      <c r="P16" s="141">
        <f>SUM(P14:P15)</f>
        <v>1</v>
      </c>
      <c r="Q16" s="143"/>
      <c r="R16" s="143">
        <f>SUM(R14:R15)</f>
        <v>1</v>
      </c>
      <c r="S16" s="143"/>
      <c r="T16" s="143">
        <f>SUM(T14:T15)</f>
        <v>1</v>
      </c>
      <c r="U16" s="143"/>
      <c r="V16" s="143">
        <f>SUM(V14:V15)</f>
        <v>1</v>
      </c>
      <c r="W16" s="143"/>
      <c r="X16" s="143">
        <f>SUM(X14:X15)</f>
        <v>0.99999999999999989</v>
      </c>
      <c r="Y16" s="142"/>
      <c r="Z16" s="141">
        <f>SUM(Z14:Z15)</f>
        <v>1</v>
      </c>
      <c r="AB16" s="143">
        <f>SUM(AB14:AB15)</f>
        <v>1</v>
      </c>
      <c r="AC16" s="242"/>
      <c r="AD16" s="143">
        <f>SUM(AD14:AD15)</f>
        <v>1.0000000000000022</v>
      </c>
      <c r="AF16" s="143">
        <f>SUM(AF14:AF15)</f>
        <v>0.99999999997604039</v>
      </c>
      <c r="AH16" s="143">
        <f>SUM(AH14:AH15)</f>
        <v>0.99999986926760043</v>
      </c>
      <c r="AJ16" s="141">
        <f>SUM(AJ14:AJ15)</f>
        <v>1.0000000000000002</v>
      </c>
      <c r="AL16" s="143">
        <f>SUM(AL14:AL15)</f>
        <v>0.99999999999999989</v>
      </c>
      <c r="AN16" s="308">
        <f>AN11/$AN$11</f>
        <v>1</v>
      </c>
      <c r="AP16" s="308">
        <f>AP11/$AP$11</f>
        <v>1</v>
      </c>
      <c r="AR16" s="143">
        <f>SUM(AR14:AR15)</f>
        <v>0.99999999999999989</v>
      </c>
      <c r="AT16" s="141">
        <f>SUM(AT14:AT15)</f>
        <v>1</v>
      </c>
    </row>
    <row r="17" spans="1:46" x14ac:dyDescent="0.2">
      <c r="A17" s="7"/>
      <c r="B17" s="162"/>
      <c r="C17" s="20"/>
      <c r="D17" s="162"/>
      <c r="E17" s="20"/>
      <c r="F17" s="162"/>
      <c r="G17" s="20"/>
      <c r="H17" s="163"/>
      <c r="I17" s="20"/>
      <c r="J17" s="163"/>
      <c r="K17" s="20"/>
      <c r="L17" s="163"/>
      <c r="M17" s="20"/>
      <c r="N17" s="163"/>
      <c r="O17" s="23"/>
      <c r="P17" s="162"/>
      <c r="Q17" s="20"/>
      <c r="R17" s="163"/>
      <c r="S17" s="164"/>
      <c r="T17" s="163"/>
      <c r="U17" s="20"/>
      <c r="V17" s="163"/>
      <c r="W17" s="20"/>
      <c r="X17" s="163"/>
      <c r="Y17" s="23"/>
      <c r="Z17" s="162"/>
      <c r="AB17" s="163"/>
      <c r="AC17" s="164"/>
      <c r="AD17" s="163"/>
      <c r="AF17" s="163"/>
      <c r="AH17" s="309"/>
      <c r="AJ17" s="162"/>
      <c r="AL17" s="163"/>
      <c r="AN17" s="309"/>
      <c r="AP17" s="309"/>
      <c r="AR17" s="309"/>
      <c r="AT17" s="162"/>
    </row>
    <row r="18" spans="1:46" x14ac:dyDescent="0.2">
      <c r="A18" s="5" t="s">
        <v>156</v>
      </c>
      <c r="B18" s="137"/>
      <c r="C18" s="23"/>
      <c r="D18" s="137"/>
      <c r="E18" s="23"/>
      <c r="F18" s="137"/>
      <c r="G18" s="23"/>
      <c r="H18" s="138"/>
      <c r="I18" s="23"/>
      <c r="J18" s="138"/>
      <c r="K18" s="23"/>
      <c r="L18" s="139"/>
      <c r="M18" s="23"/>
      <c r="N18" s="139"/>
      <c r="O18" s="23"/>
      <c r="P18" s="137"/>
      <c r="Q18" s="23"/>
      <c r="R18" s="138"/>
      <c r="S18" s="138"/>
      <c r="T18" s="139"/>
      <c r="U18" s="23"/>
      <c r="V18" s="139"/>
      <c r="W18" s="23"/>
      <c r="X18" s="139"/>
      <c r="Y18" s="23"/>
      <c r="Z18" s="137"/>
      <c r="AB18" s="138"/>
      <c r="AC18" s="138"/>
      <c r="AD18" s="138"/>
      <c r="AF18" s="138"/>
      <c r="AH18" s="307"/>
      <c r="AJ18" s="137"/>
      <c r="AL18" s="138"/>
      <c r="AN18" s="307"/>
      <c r="AP18" s="307"/>
      <c r="AR18" s="307"/>
      <c r="AT18" s="137"/>
    </row>
    <row r="19" spans="1:46" x14ac:dyDescent="0.2">
      <c r="A19" s="14" t="s">
        <v>216</v>
      </c>
      <c r="B19" s="141">
        <v>0.15534113230262325</v>
      </c>
      <c r="C19" s="142"/>
      <c r="D19" s="141">
        <v>7.6034106002828006E-2</v>
      </c>
      <c r="E19" s="142"/>
      <c r="F19" s="141">
        <v>3.0154227437288794E-2</v>
      </c>
      <c r="G19" s="142"/>
      <c r="H19" s="143">
        <v>1.61781630763842E-2</v>
      </c>
      <c r="I19" s="142"/>
      <c r="J19" s="143">
        <v>4.5472353789947073E-2</v>
      </c>
      <c r="K19" s="142"/>
      <c r="L19" s="143">
        <v>6.7137360474418761E-2</v>
      </c>
      <c r="M19" s="142"/>
      <c r="N19" s="143">
        <v>5.1214313677159229E-2</v>
      </c>
      <c r="O19" s="142"/>
      <c r="P19" s="141">
        <v>4.5038469056028485E-2</v>
      </c>
      <c r="Q19" s="142"/>
      <c r="R19" s="143">
        <f>IFERROR(R9/H9-1,0)</f>
        <v>-2.777256289913077E-2</v>
      </c>
      <c r="S19" s="142"/>
      <c r="T19" s="143">
        <f>IFERROR(T9/J9-1,0)</f>
        <v>-7.1722141823444496E-2</v>
      </c>
      <c r="U19" s="142"/>
      <c r="V19" s="143">
        <f>IFERROR(V9/L9-1,0)</f>
        <v>-0.1618473035365795</v>
      </c>
      <c r="W19" s="142"/>
      <c r="X19" s="143">
        <f>IFERROR(X9/N9-1,0)</f>
        <v>-0.17227301065361678</v>
      </c>
      <c r="Y19" s="142"/>
      <c r="Z19" s="141">
        <f>IFERROR(Z9/P9-1,0)</f>
        <v>-0.11053336292350957</v>
      </c>
      <c r="AB19" s="143">
        <f>IFERROR(AB9/R9-1,0)</f>
        <v>-0.12691412206367592</v>
      </c>
      <c r="AC19" s="242"/>
      <c r="AD19" s="143">
        <f>IFERROR(AD9/T9-1,0)</f>
        <v>-0.16822862285826823</v>
      </c>
      <c r="AF19" s="143">
        <f>IFERROR(AF9/V9-1,0)</f>
        <v>-5.4748730315443916E-2</v>
      </c>
      <c r="AH19" s="143">
        <f>IFERROR(AH9/X9-1,0)</f>
        <v>-0.11899652983785325</v>
      </c>
      <c r="AJ19" s="141">
        <f>IFERROR(AJ9/Z9-1,0)</f>
        <v>-0.11849771232004314</v>
      </c>
      <c r="AL19" s="143">
        <f>IFERROR(AL9/AB9-1,0)</f>
        <v>-4.8568977020476245E-2</v>
      </c>
      <c r="AN19" s="308">
        <v>1.2035580425191159E-2</v>
      </c>
      <c r="AP19" s="308">
        <v>-1.0645199857911061E-2</v>
      </c>
      <c r="AR19" s="143">
        <f>IFERROR(AR9/AH9-1,0)</f>
        <v>5.2805990146115311E-2</v>
      </c>
      <c r="AT19" s="141">
        <f>IFERROR(AT9/AJ9-1,0)</f>
        <v>7.3469626942546107E-4</v>
      </c>
    </row>
    <row r="20" spans="1:46" x14ac:dyDescent="0.2">
      <c r="A20" s="15" t="s">
        <v>217</v>
      </c>
      <c r="B20" s="171" t="s">
        <v>166</v>
      </c>
      <c r="C20" s="142"/>
      <c r="D20" s="171" t="s">
        <v>166</v>
      </c>
      <c r="E20" s="142"/>
      <c r="F20" s="171" t="s">
        <v>166</v>
      </c>
      <c r="G20" s="142"/>
      <c r="H20" s="169" t="s">
        <v>166</v>
      </c>
      <c r="I20" s="170"/>
      <c r="J20" s="169" t="s">
        <v>166</v>
      </c>
      <c r="K20" s="170"/>
      <c r="L20" s="169" t="s">
        <v>166</v>
      </c>
      <c r="M20" s="170"/>
      <c r="N20" s="169" t="s">
        <v>166</v>
      </c>
      <c r="O20" s="170"/>
      <c r="P20" s="171" t="s">
        <v>166</v>
      </c>
      <c r="Q20" s="142"/>
      <c r="R20" s="145">
        <f t="shared" ref="R20:R21" si="0">IFERROR(R10/H10-1,0)</f>
        <v>0</v>
      </c>
      <c r="S20" s="142"/>
      <c r="T20" s="145">
        <f t="shared" ref="T20:T21" si="1">IFERROR(T10/J10-1,0)</f>
        <v>18.86315789473684</v>
      </c>
      <c r="U20" s="142"/>
      <c r="V20" s="145">
        <f t="shared" ref="V20:V21" si="2">IFERROR(V10/L10-1,0)</f>
        <v>42.618367346938776</v>
      </c>
      <c r="W20" s="142"/>
      <c r="X20" s="145">
        <f t="shared" ref="X20:X21" si="3">IFERROR(X10/N10-1,0)</f>
        <v>1.9769157544026656</v>
      </c>
      <c r="Y20" s="142"/>
      <c r="Z20" s="144">
        <f t="shared" ref="Z20:Z21" si="4">IFERROR(Z10/P10-1,0)</f>
        <v>9.2299206502806275</v>
      </c>
      <c r="AB20" s="145">
        <f t="shared" ref="AB20:AH21" si="5">IFERROR(AB10/R10-1,0)</f>
        <v>0.59403821886405894</v>
      </c>
      <c r="AC20" s="242"/>
      <c r="AD20" s="145">
        <f t="shared" si="5"/>
        <v>1.0349202120523628</v>
      </c>
      <c r="AF20" s="145">
        <f t="shared" si="5"/>
        <v>4.510881330450256E-2</v>
      </c>
      <c r="AH20" s="145">
        <f t="shared" si="5"/>
        <v>0.90954796806448779</v>
      </c>
      <c r="AJ20" s="144">
        <f t="shared" ref="AJ20:AJ21" si="6">IFERROR(AJ10/Z10-1,0)</f>
        <v>0.52544245045540583</v>
      </c>
      <c r="AL20" s="145">
        <f t="shared" ref="AL20:AL21" si="7">IFERROR(AL10/AB10-1,0)</f>
        <v>0.57213979537106274</v>
      </c>
      <c r="AN20" s="326">
        <v>0.22721452420601512</v>
      </c>
      <c r="AP20" s="326">
        <v>0.24514537165885397</v>
      </c>
      <c r="AR20" s="145">
        <f t="shared" ref="AR20:AR21" si="8">IFERROR(AR10/AH10-1,0)</f>
        <v>0.17509790175968876</v>
      </c>
      <c r="AT20" s="144">
        <f t="shared" ref="AT20:AT21" si="9">IFERROR(AT10/AJ10-1,0)</f>
        <v>0.28180225698206063</v>
      </c>
    </row>
    <row r="21" spans="1:46" x14ac:dyDescent="0.2">
      <c r="A21" s="17" t="s">
        <v>8</v>
      </c>
      <c r="B21" s="141">
        <v>0.15534113230262325</v>
      </c>
      <c r="C21" s="143"/>
      <c r="D21" s="141">
        <v>7.6034106002828006E-2</v>
      </c>
      <c r="E21" s="143"/>
      <c r="F21" s="141">
        <v>3.0154227437288794E-2</v>
      </c>
      <c r="G21" s="143"/>
      <c r="H21" s="143">
        <v>1.61781630763842E-2</v>
      </c>
      <c r="I21" s="143"/>
      <c r="J21" s="143">
        <v>4.698533838298613E-2</v>
      </c>
      <c r="K21" s="143"/>
      <c r="L21" s="143">
        <v>6.8692935783311704E-2</v>
      </c>
      <c r="M21" s="143"/>
      <c r="N21" s="143">
        <v>6.3399498325334314E-2</v>
      </c>
      <c r="O21" s="142"/>
      <c r="P21" s="141">
        <f t="shared" ref="P21" si="10">IFERROR(P11/F11-1,0)</f>
        <v>4.9032037614549884E-2</v>
      </c>
      <c r="Q21" s="143"/>
      <c r="R21" s="143">
        <f t="shared" si="0"/>
        <v>1.591136416095873E-3</v>
      </c>
      <c r="S21" s="143"/>
      <c r="T21" s="143">
        <f t="shared" si="1"/>
        <v>-4.4359598418010515E-2</v>
      </c>
      <c r="U21" s="143"/>
      <c r="V21" s="143">
        <f t="shared" si="2"/>
        <v>-9.9576988658305554E-2</v>
      </c>
      <c r="W21" s="143"/>
      <c r="X21" s="143">
        <f t="shared" si="3"/>
        <v>-0.14764608353240172</v>
      </c>
      <c r="Y21" s="142"/>
      <c r="Z21" s="141">
        <f t="shared" si="4"/>
        <v>-7.4967187853499984E-2</v>
      </c>
      <c r="AB21" s="143">
        <f t="shared" si="5"/>
        <v>-0.10577792487710647</v>
      </c>
      <c r="AC21" s="242"/>
      <c r="AD21" s="143">
        <f t="shared" si="5"/>
        <v>-0.13209037825230308</v>
      </c>
      <c r="AF21" s="143">
        <f t="shared" si="5"/>
        <v>-4.770760939121732E-2</v>
      </c>
      <c r="AH21" s="143">
        <f t="shared" si="5"/>
        <v>-7.7833569153936244E-2</v>
      </c>
      <c r="AJ21" s="141">
        <f t="shared" si="6"/>
        <v>-9.1381450696571775E-2</v>
      </c>
      <c r="AL21" s="143">
        <f t="shared" si="7"/>
        <v>-1.6130420380257138E-2</v>
      </c>
      <c r="AN21" s="308">
        <v>2.7189338589958208E-2</v>
      </c>
      <c r="AP21" s="308">
        <v>9.1489407596499657E-3</v>
      </c>
      <c r="AR21" s="143">
        <f t="shared" si="8"/>
        <v>6.2940327245238681E-2</v>
      </c>
      <c r="AT21" s="141">
        <f t="shared" si="9"/>
        <v>2.0605217356524985E-2</v>
      </c>
    </row>
    <row r="22" spans="1:46" x14ac:dyDescent="0.2">
      <c r="A22" s="7"/>
      <c r="B22" s="162"/>
      <c r="C22" s="20"/>
      <c r="D22" s="162"/>
      <c r="E22" s="20"/>
      <c r="F22" s="162"/>
      <c r="G22" s="20"/>
      <c r="H22" s="163"/>
      <c r="I22" s="20"/>
      <c r="J22" s="163"/>
      <c r="K22" s="20"/>
      <c r="L22" s="163"/>
      <c r="M22" s="20"/>
      <c r="N22" s="163"/>
      <c r="O22" s="23"/>
      <c r="P22" s="162"/>
      <c r="Q22" s="20"/>
      <c r="R22" s="163"/>
      <c r="S22" s="164"/>
      <c r="T22" s="163"/>
      <c r="U22" s="20"/>
      <c r="V22" s="163"/>
      <c r="W22" s="20"/>
      <c r="X22" s="163"/>
      <c r="Y22" s="23"/>
      <c r="Z22" s="162"/>
      <c r="AB22" s="163"/>
      <c r="AC22" s="164"/>
      <c r="AD22" s="163"/>
      <c r="AF22" s="163"/>
      <c r="AH22" s="309"/>
      <c r="AJ22" s="162"/>
      <c r="AL22" s="163"/>
      <c r="AN22" s="309"/>
      <c r="AP22" s="309"/>
      <c r="AR22" s="309"/>
      <c r="AT22" s="162"/>
    </row>
    <row r="23" spans="1:46" x14ac:dyDescent="0.2">
      <c r="A23" s="5" t="s">
        <v>157</v>
      </c>
      <c r="B23" s="137"/>
      <c r="C23" s="23"/>
      <c r="D23" s="137"/>
      <c r="E23" s="23"/>
      <c r="F23" s="137"/>
      <c r="G23" s="23"/>
      <c r="H23" s="138"/>
      <c r="I23" s="23"/>
      <c r="J23" s="138"/>
      <c r="K23" s="23"/>
      <c r="L23" s="139"/>
      <c r="M23" s="23"/>
      <c r="N23" s="139"/>
      <c r="O23" s="23"/>
      <c r="P23" s="137"/>
      <c r="Q23" s="23"/>
      <c r="R23" s="138"/>
      <c r="S23" s="138"/>
      <c r="T23" s="139"/>
      <c r="U23" s="23"/>
      <c r="V23" s="139"/>
      <c r="W23" s="23"/>
      <c r="X23" s="139"/>
      <c r="Y23" s="23"/>
      <c r="Z23" s="137"/>
      <c r="AB23" s="138"/>
      <c r="AC23" s="138"/>
      <c r="AD23" s="138"/>
      <c r="AF23" s="138"/>
      <c r="AH23" s="307"/>
      <c r="AJ23" s="137"/>
      <c r="AL23" s="138"/>
      <c r="AN23" s="307"/>
      <c r="AP23" s="307"/>
      <c r="AR23" s="307"/>
      <c r="AT23" s="137"/>
    </row>
    <row r="24" spans="1:46" x14ac:dyDescent="0.2">
      <c r="A24" s="14" t="s">
        <v>216</v>
      </c>
      <c r="B24" s="141">
        <v>0.11899999999999999</v>
      </c>
      <c r="C24" s="142"/>
      <c r="D24" s="141">
        <v>9.8000000000000004E-2</v>
      </c>
      <c r="E24" s="142"/>
      <c r="F24" s="141">
        <v>4.4629597668911863E-2</v>
      </c>
      <c r="G24" s="142"/>
      <c r="H24" s="143">
        <v>2.1539073350300877E-2</v>
      </c>
      <c r="I24" s="142"/>
      <c r="J24" s="143">
        <v>5.4153587011774688E-2</v>
      </c>
      <c r="K24" s="142"/>
      <c r="L24" s="143">
        <v>5.1781383324557215E-2</v>
      </c>
      <c r="M24" s="142"/>
      <c r="N24" s="143">
        <v>4.6397826766093588E-2</v>
      </c>
      <c r="O24" s="142"/>
      <c r="P24" s="141">
        <v>4.3446306810771572E-2</v>
      </c>
      <c r="Q24" s="142"/>
      <c r="R24" s="143">
        <v>9.9995160592805266E-3</v>
      </c>
      <c r="S24" s="142"/>
      <c r="T24" s="143">
        <v>5.9079079236590247E-3</v>
      </c>
      <c r="U24" s="142"/>
      <c r="V24" s="143">
        <v>-7.1089247514577375E-2</v>
      </c>
      <c r="W24" s="142"/>
      <c r="X24" s="143">
        <v>-8.7444291453607978E-2</v>
      </c>
      <c r="Y24" s="142"/>
      <c r="Z24" s="141">
        <v>-3.7288870636214763E-2</v>
      </c>
      <c r="AB24" s="168">
        <v>-6.3239249519955798E-2</v>
      </c>
      <c r="AC24" s="168"/>
      <c r="AD24" s="168">
        <v>-0.13978828580555483</v>
      </c>
      <c r="AF24" s="168">
        <v>-5.5936228800315783E-2</v>
      </c>
      <c r="AH24" s="320">
        <v>-0.13029121588211393</v>
      </c>
      <c r="AJ24" s="141">
        <v>-9.6327714557407629E-2</v>
      </c>
      <c r="AL24" s="168">
        <v>-5.0993173384870236E-2</v>
      </c>
      <c r="AN24" s="320">
        <v>1.5687464236605459E-2</v>
      </c>
      <c r="AP24" s="320">
        <v>-2.312960592549138E-3</v>
      </c>
      <c r="AR24" s="320">
        <v>3.9396942366448459E-2</v>
      </c>
      <c r="AT24" s="141">
        <v>-1.7775205826223384E-4</v>
      </c>
    </row>
    <row r="25" spans="1:46" x14ac:dyDescent="0.2">
      <c r="A25" s="15" t="s">
        <v>217</v>
      </c>
      <c r="B25" s="171" t="s">
        <v>166</v>
      </c>
      <c r="C25" s="142"/>
      <c r="D25" s="171" t="s">
        <v>166</v>
      </c>
      <c r="E25" s="142"/>
      <c r="F25" s="171" t="s">
        <v>166</v>
      </c>
      <c r="G25" s="142"/>
      <c r="H25" s="169" t="s">
        <v>166</v>
      </c>
      <c r="I25" s="170"/>
      <c r="J25" s="169" t="s">
        <v>166</v>
      </c>
      <c r="K25" s="170"/>
      <c r="L25" s="169" t="s">
        <v>166</v>
      </c>
      <c r="M25" s="170"/>
      <c r="N25" s="169" t="s">
        <v>166</v>
      </c>
      <c r="O25" s="170"/>
      <c r="P25" s="171" t="s">
        <v>166</v>
      </c>
      <c r="Q25" s="170"/>
      <c r="R25" s="169" t="s">
        <v>164</v>
      </c>
      <c r="S25" s="142"/>
      <c r="T25" s="145">
        <v>19.161999999999999</v>
      </c>
      <c r="U25" s="142"/>
      <c r="V25" s="145">
        <v>43.107999999999997</v>
      </c>
      <c r="W25" s="170"/>
      <c r="X25" s="169">
        <v>2.0417999999999998</v>
      </c>
      <c r="Y25" s="170"/>
      <c r="Z25" s="171">
        <v>9.3632299999999997</v>
      </c>
      <c r="AB25" s="169">
        <v>0.62244082783630195</v>
      </c>
      <c r="AC25" s="168"/>
      <c r="AD25" s="169">
        <v>1.0491559152056973</v>
      </c>
      <c r="AF25" s="169">
        <v>4.3418115389436802E-2</v>
      </c>
      <c r="AH25" s="321">
        <v>0.88887795810661041</v>
      </c>
      <c r="AJ25" s="144">
        <v>0.5296168428540784</v>
      </c>
      <c r="AL25" s="169">
        <v>0.56805377552335479</v>
      </c>
      <c r="AN25" s="321">
        <v>0.23046330465160081</v>
      </c>
      <c r="AP25" s="321">
        <v>0.25220276250349472</v>
      </c>
      <c r="AR25" s="321">
        <v>0.17092940819960875</v>
      </c>
      <c r="AT25" s="144">
        <v>0.28236922004293874</v>
      </c>
    </row>
    <row r="26" spans="1:46" x14ac:dyDescent="0.2">
      <c r="A26" s="17" t="s">
        <v>8</v>
      </c>
      <c r="B26" s="141">
        <v>0.11899999999999999</v>
      </c>
      <c r="C26" s="143"/>
      <c r="D26" s="141">
        <v>9.8000000000000004E-2</v>
      </c>
      <c r="E26" s="143"/>
      <c r="F26" s="141">
        <v>4.4629597668911863E-2</v>
      </c>
      <c r="G26" s="143"/>
      <c r="H26" s="143">
        <v>2.1999999999999999E-2</v>
      </c>
      <c r="I26" s="143"/>
      <c r="J26" s="143">
        <v>5.6000000000000001E-2</v>
      </c>
      <c r="K26" s="143"/>
      <c r="L26" s="143">
        <v>5.2999999999999999E-2</v>
      </c>
      <c r="M26" s="143"/>
      <c r="N26" s="143">
        <v>5.8999999999999997E-2</v>
      </c>
      <c r="O26" s="142"/>
      <c r="P26" s="141">
        <v>4.7399999999999998E-2</v>
      </c>
      <c r="Q26" s="143"/>
      <c r="R26" s="143">
        <v>0.04</v>
      </c>
      <c r="S26" s="143"/>
      <c r="T26" s="143">
        <v>3.4000000000000002E-2</v>
      </c>
      <c r="U26" s="143"/>
      <c r="V26" s="143">
        <v>-8.0000000000000002E-3</v>
      </c>
      <c r="W26" s="143"/>
      <c r="X26" s="143">
        <v>-6.3039999999999999E-2</v>
      </c>
      <c r="Y26" s="142"/>
      <c r="Z26" s="141">
        <v>-1.49E-3</v>
      </c>
      <c r="AB26" s="143">
        <v>-4.3138858972306432E-2</v>
      </c>
      <c r="AC26" s="242"/>
      <c r="AD26" s="143">
        <v>-0.104074496347749</v>
      </c>
      <c r="AF26" s="143">
        <v>-4.8930536015623707E-2</v>
      </c>
      <c r="AH26" s="308">
        <v>-8.9501043367855929E-2</v>
      </c>
      <c r="AJ26" s="141">
        <v>-6.9968901188066424E-2</v>
      </c>
      <c r="AL26" s="143">
        <v>-1.8571750136816688E-2</v>
      </c>
      <c r="AN26" s="308">
        <v>3.081269603749124E-2</v>
      </c>
      <c r="AP26" s="308">
        <v>1.7315503280642418E-2</v>
      </c>
      <c r="AR26" s="308">
        <v>5.0282624458585147E-2</v>
      </c>
      <c r="AT26" s="141">
        <v>1.979013864004223E-2</v>
      </c>
    </row>
    <row r="27" spans="1:46" x14ac:dyDescent="0.2">
      <c r="A27" s="17"/>
      <c r="B27" s="141"/>
      <c r="C27" s="143"/>
      <c r="D27" s="141"/>
      <c r="E27" s="143"/>
      <c r="F27" s="141"/>
      <c r="G27" s="143"/>
      <c r="H27" s="143"/>
      <c r="I27" s="143"/>
      <c r="J27" s="143"/>
      <c r="K27" s="143"/>
      <c r="L27" s="143"/>
      <c r="M27" s="143"/>
      <c r="N27" s="143"/>
      <c r="O27" s="142"/>
      <c r="P27" s="141"/>
      <c r="Q27" s="143"/>
      <c r="R27" s="143"/>
      <c r="S27" s="143"/>
      <c r="T27" s="143"/>
      <c r="U27" s="143"/>
      <c r="V27" s="143"/>
      <c r="W27" s="143"/>
      <c r="X27" s="143"/>
      <c r="Y27" s="142"/>
      <c r="Z27" s="141"/>
      <c r="AB27" s="143"/>
      <c r="AC27" s="242"/>
      <c r="AD27" s="143"/>
      <c r="AF27" s="143"/>
      <c r="AH27" s="308"/>
      <c r="AJ27" s="141"/>
      <c r="AL27" s="143"/>
      <c r="AN27" s="308"/>
      <c r="AP27" s="308"/>
      <c r="AR27" s="308"/>
      <c r="AT27" s="141"/>
    </row>
    <row r="28" spans="1:46" x14ac:dyDescent="0.2">
      <c r="A28" s="5" t="s">
        <v>165</v>
      </c>
      <c r="B28" s="137"/>
      <c r="C28" s="23"/>
      <c r="D28" s="137"/>
      <c r="E28" s="23"/>
      <c r="F28" s="137"/>
      <c r="G28" s="23"/>
      <c r="H28" s="138"/>
      <c r="I28" s="23"/>
      <c r="J28" s="138"/>
      <c r="K28" s="23"/>
      <c r="L28" s="139"/>
      <c r="M28" s="23"/>
      <c r="N28" s="139"/>
      <c r="O28" s="23"/>
      <c r="P28" s="137"/>
      <c r="Q28" s="23"/>
      <c r="R28" s="138"/>
      <c r="S28" s="138"/>
      <c r="T28" s="139"/>
      <c r="U28" s="23"/>
      <c r="V28" s="139"/>
      <c r="W28" s="23"/>
      <c r="X28" s="139"/>
      <c r="Y28" s="23"/>
      <c r="Z28" s="137"/>
      <c r="AB28" s="138"/>
      <c r="AC28" s="138"/>
      <c r="AD28" s="138"/>
      <c r="AF28" s="138"/>
      <c r="AH28" s="307"/>
      <c r="AJ28" s="137"/>
      <c r="AL28" s="138"/>
      <c r="AN28" s="307"/>
      <c r="AP28" s="307"/>
      <c r="AR28" s="307"/>
      <c r="AT28" s="137"/>
    </row>
    <row r="29" spans="1:46" x14ac:dyDescent="0.2">
      <c r="A29" s="14" t="s">
        <v>216</v>
      </c>
      <c r="B29" s="22">
        <v>1169.556</v>
      </c>
      <c r="C29" s="23"/>
      <c r="D29" s="22">
        <v>1258.163</v>
      </c>
      <c r="E29" s="23"/>
      <c r="F29" s="22">
        <v>1296.576</v>
      </c>
      <c r="G29" s="23"/>
      <c r="H29" s="6">
        <v>324.92500000000001</v>
      </c>
      <c r="I29" s="23"/>
      <c r="J29" s="6">
        <v>328.22500000000002</v>
      </c>
      <c r="K29" s="23"/>
      <c r="L29" s="6">
        <v>336.14400000000001</v>
      </c>
      <c r="M29" s="23"/>
      <c r="N29" s="6">
        <v>362.50600000000003</v>
      </c>
      <c r="O29" s="23"/>
      <c r="P29" s="22">
        <f>SUM(H29,J29,L29,N29)</f>
        <v>1351.8000000000002</v>
      </c>
      <c r="Q29" s="23"/>
      <c r="R29" s="6">
        <v>315.90199999999999</v>
      </c>
      <c r="S29" s="23"/>
      <c r="T29" s="6">
        <v>304.68399999999997</v>
      </c>
      <c r="U29" s="23"/>
      <c r="V29" s="6">
        <v>281.74</v>
      </c>
      <c r="W29" s="23"/>
      <c r="X29" s="6">
        <v>300.05599999999998</v>
      </c>
      <c r="Y29" s="23"/>
      <c r="Z29" s="22">
        <f>SUM(R29,T29,V29,X29)</f>
        <v>1202.3820000000001</v>
      </c>
      <c r="AB29" s="6">
        <v>275.80870192596268</v>
      </c>
      <c r="AC29" s="21"/>
      <c r="AD29" s="6">
        <v>253.42743027305139</v>
      </c>
      <c r="AF29" s="6">
        <v>266.31509272092683</v>
      </c>
      <c r="AH29" s="304">
        <v>264.35037724297308</v>
      </c>
      <c r="AJ29" s="22">
        <f>SUM(AB29,AD29,AF29,AH29)</f>
        <v>1059.9016021629141</v>
      </c>
      <c r="AL29" s="6">
        <v>262.41295542007322</v>
      </c>
      <c r="AN29" s="304">
        <v>256.4775764971447</v>
      </c>
      <c r="AP29" s="304">
        <v>263.48011533997612</v>
      </c>
      <c r="AR29" s="304">
        <v>278.30966065878738</v>
      </c>
      <c r="AT29" s="22">
        <f>SUM(AL29,AN29,AP29,AR29)</f>
        <v>1060.6803079159813</v>
      </c>
    </row>
    <row r="30" spans="1:46" x14ac:dyDescent="0.2">
      <c r="A30" s="15" t="s">
        <v>217</v>
      </c>
      <c r="B30" s="160">
        <v>0</v>
      </c>
      <c r="C30" s="18"/>
      <c r="D30" s="160">
        <v>0</v>
      </c>
      <c r="E30" s="18"/>
      <c r="F30" s="160">
        <v>0</v>
      </c>
      <c r="G30" s="18"/>
      <c r="H30" s="161">
        <v>0</v>
      </c>
      <c r="I30" s="18"/>
      <c r="J30" s="161">
        <v>0.47500000000000003</v>
      </c>
      <c r="K30" s="18"/>
      <c r="L30" s="161">
        <v>0.49</v>
      </c>
      <c r="M30" s="18"/>
      <c r="N30" s="161">
        <v>5.4509999999999996</v>
      </c>
      <c r="O30" s="24"/>
      <c r="P30" s="160">
        <f>SUM(H30,J30,L30,N30)</f>
        <v>6.4159999999999995</v>
      </c>
      <c r="Q30" s="18"/>
      <c r="R30" s="161">
        <v>10.943999999999999</v>
      </c>
      <c r="S30" s="18"/>
      <c r="T30" s="161">
        <v>10.568</v>
      </c>
      <c r="U30" s="18"/>
      <c r="V30" s="161">
        <v>22.16</v>
      </c>
      <c r="W30" s="18"/>
      <c r="X30" s="161">
        <v>13.055</v>
      </c>
      <c r="Y30" s="24"/>
      <c r="Z30" s="160">
        <f>SUM(R30,T30,V30,X30)</f>
        <v>56.726999999999997</v>
      </c>
      <c r="AB30" s="161">
        <v>15.705255586181988</v>
      </c>
      <c r="AC30" s="158"/>
      <c r="AD30" s="161">
        <v>20.263407150714059</v>
      </c>
      <c r="AF30" s="31">
        <v>23.360250476757134</v>
      </c>
      <c r="AH30" s="305">
        <v>24.772353402518675</v>
      </c>
      <c r="AJ30" s="160">
        <f>SUM(AB30,AD30,AF30,AH30)</f>
        <v>84.101266616171856</v>
      </c>
      <c r="AL30" s="161">
        <v>24.824516020264625</v>
      </c>
      <c r="AN30" s="325">
        <v>24.234883242261915</v>
      </c>
      <c r="AP30" s="325">
        <v>28.443881903295345</v>
      </c>
      <c r="AR30" s="325">
        <v>28.563556484570945</v>
      </c>
      <c r="AT30" s="160">
        <f>SUM(AL30,AN30,AP30,AR30)</f>
        <v>106.06683765039284</v>
      </c>
    </row>
    <row r="31" spans="1:46" x14ac:dyDescent="0.2">
      <c r="A31" s="17" t="s">
        <v>8</v>
      </c>
      <c r="B31" s="22">
        <v>1169.556</v>
      </c>
      <c r="C31" s="20"/>
      <c r="D31" s="22">
        <v>1258.163</v>
      </c>
      <c r="E31" s="20"/>
      <c r="F31" s="22">
        <v>1296.576</v>
      </c>
      <c r="G31" s="20"/>
      <c r="H31" s="6">
        <f>SUM(H29:H30)</f>
        <v>324.92500000000001</v>
      </c>
      <c r="I31" s="20"/>
      <c r="J31" s="6">
        <f>SUM(J29:J30)</f>
        <v>328.70000000000005</v>
      </c>
      <c r="K31" s="20"/>
      <c r="L31" s="6">
        <f>SUM(L29:L30)</f>
        <v>336.63400000000001</v>
      </c>
      <c r="M31" s="20"/>
      <c r="N31" s="6">
        <f>SUM(N29:N30)</f>
        <v>367.95700000000005</v>
      </c>
      <c r="O31" s="23"/>
      <c r="P31" s="22">
        <f>SUM(P29:P30)</f>
        <v>1358.2160000000001</v>
      </c>
      <c r="Q31" s="20"/>
      <c r="R31" s="6">
        <f>SUM(R29:R30)</f>
        <v>326.846</v>
      </c>
      <c r="S31" s="21"/>
      <c r="T31" s="6">
        <f>SUM(T29:T30)</f>
        <v>315.25199999999995</v>
      </c>
      <c r="U31" s="20"/>
      <c r="V31" s="6">
        <f>SUM(V29:V30)</f>
        <v>303.90000000000003</v>
      </c>
      <c r="W31" s="20"/>
      <c r="X31" s="6">
        <f>SUM(X29:X30)</f>
        <v>313.11099999999999</v>
      </c>
      <c r="Y31" s="23"/>
      <c r="Z31" s="22">
        <f>SUM(Z29:Z30)</f>
        <v>1259.1090000000002</v>
      </c>
      <c r="AB31" s="6">
        <f>SUM(AB29:AB30)</f>
        <v>291.51395751214466</v>
      </c>
      <c r="AC31" s="21"/>
      <c r="AD31" s="6">
        <f>SUM(AD29:AD30)</f>
        <v>273.69083742376546</v>
      </c>
      <c r="AF31" s="6">
        <f>SUM(AF29:AF30)</f>
        <v>289.67534319768396</v>
      </c>
      <c r="AH31" s="6">
        <f>SUM(AH29:AH30)</f>
        <v>289.12273064549174</v>
      </c>
      <c r="AJ31" s="22">
        <f>SUM(AJ29:AJ30)</f>
        <v>1144.0028687790859</v>
      </c>
      <c r="AL31" s="6">
        <f>SUM(AL29:AL30)</f>
        <v>287.23747144033786</v>
      </c>
      <c r="AN31" s="304">
        <v>280.7124597394066</v>
      </c>
      <c r="AP31" s="304">
        <v>291.92399724327146</v>
      </c>
      <c r="AR31" s="304">
        <v>306.87321714335832</v>
      </c>
      <c r="AT31" s="22">
        <f>SUM(AT29:AT30)</f>
        <v>1166.7471455663742</v>
      </c>
    </row>
    <row r="32" spans="1:46" x14ac:dyDescent="0.2">
      <c r="A32" s="7"/>
      <c r="B32" s="19"/>
      <c r="C32" s="20"/>
      <c r="D32" s="19"/>
      <c r="E32" s="20"/>
      <c r="F32" s="19"/>
      <c r="G32" s="20"/>
      <c r="H32" s="172"/>
      <c r="I32" s="20"/>
      <c r="J32" s="18"/>
      <c r="K32" s="20"/>
      <c r="L32" s="18"/>
      <c r="M32" s="20"/>
      <c r="N32" s="18"/>
      <c r="O32" s="20"/>
      <c r="P32" s="19"/>
      <c r="Q32" s="20"/>
      <c r="R32" s="18"/>
      <c r="S32" s="20"/>
      <c r="T32" s="18"/>
      <c r="U32" s="20"/>
      <c r="V32" s="18"/>
      <c r="W32" s="20"/>
      <c r="X32" s="18"/>
      <c r="Y32" s="20"/>
      <c r="Z32" s="19"/>
      <c r="AB32" s="18"/>
      <c r="AC32" s="18"/>
      <c r="AD32" s="18"/>
      <c r="AF32" s="18"/>
      <c r="AH32" s="306"/>
      <c r="AJ32" s="19"/>
      <c r="AL32" s="18"/>
      <c r="AN32" s="306"/>
      <c r="AP32" s="306"/>
      <c r="AR32" s="306"/>
      <c r="AT32" s="19"/>
    </row>
    <row r="33" spans="1:46" x14ac:dyDescent="0.2">
      <c r="A33" s="5" t="s">
        <v>159</v>
      </c>
      <c r="B33" s="137"/>
      <c r="C33" s="23"/>
      <c r="D33" s="137"/>
      <c r="E33" s="23"/>
      <c r="F33" s="137"/>
      <c r="G33" s="23"/>
      <c r="H33" s="138"/>
      <c r="I33" s="23"/>
      <c r="J33" s="138"/>
      <c r="K33" s="23"/>
      <c r="L33" s="139"/>
      <c r="M33" s="23"/>
      <c r="N33" s="139"/>
      <c r="O33" s="23"/>
      <c r="P33" s="137"/>
      <c r="Q33" s="23"/>
      <c r="R33" s="138"/>
      <c r="S33" s="138"/>
      <c r="T33" s="139"/>
      <c r="U33" s="23"/>
      <c r="V33" s="139"/>
      <c r="W33" s="23"/>
      <c r="X33" s="139"/>
      <c r="Y33" s="23"/>
      <c r="Z33" s="137"/>
      <c r="AB33" s="138"/>
      <c r="AC33" s="138"/>
      <c r="AD33" s="138"/>
      <c r="AF33" s="138"/>
      <c r="AH33" s="307"/>
      <c r="AJ33" s="137"/>
      <c r="AL33" s="138"/>
      <c r="AN33" s="307"/>
      <c r="AP33" s="307"/>
      <c r="AR33" s="307"/>
      <c r="AT33" s="137"/>
    </row>
    <row r="34" spans="1:46" x14ac:dyDescent="0.2">
      <c r="A34" s="14" t="s">
        <v>216</v>
      </c>
      <c r="B34" s="141">
        <v>1</v>
      </c>
      <c r="C34" s="142"/>
      <c r="D34" s="141">
        <v>1</v>
      </c>
      <c r="E34" s="142"/>
      <c r="F34" s="141">
        <v>1</v>
      </c>
      <c r="G34" s="142"/>
      <c r="H34" s="143">
        <f>H29/H$31</f>
        <v>1</v>
      </c>
      <c r="I34" s="142"/>
      <c r="J34" s="143">
        <f>J29/J$31</f>
        <v>0.99855491329479762</v>
      </c>
      <c r="K34" s="142"/>
      <c r="L34" s="143">
        <f>L29/L$31</f>
        <v>0.99854441322029264</v>
      </c>
      <c r="M34" s="142"/>
      <c r="N34" s="143">
        <f>N29/N$31</f>
        <v>0.98518576898931121</v>
      </c>
      <c r="O34" s="142"/>
      <c r="P34" s="141">
        <f>P29/P$31</f>
        <v>0.99527615636982636</v>
      </c>
      <c r="Q34" s="142"/>
      <c r="R34" s="143">
        <f>R29/R$31</f>
        <v>0.96651634102910844</v>
      </c>
      <c r="S34" s="142"/>
      <c r="T34" s="143">
        <f>T29/T$31</f>
        <v>0.96647761156154444</v>
      </c>
      <c r="U34" s="142"/>
      <c r="V34" s="143">
        <f>V29/V$31</f>
        <v>0.92708127673576823</v>
      </c>
      <c r="W34" s="142"/>
      <c r="X34" s="143">
        <f>X29/X$31</f>
        <v>0.95830552104525235</v>
      </c>
      <c r="Y34" s="142"/>
      <c r="Z34" s="141">
        <f>Z29/Z$31</f>
        <v>0.95494671231799622</v>
      </c>
      <c r="AB34" s="143">
        <f>AB29/AB$31</f>
        <v>0.94612520196214722</v>
      </c>
      <c r="AC34" s="242"/>
      <c r="AD34" s="143">
        <f>AD29/AD$31</f>
        <v>0.92596242043960164</v>
      </c>
      <c r="AF34" s="143">
        <f>AF29/AF$31</f>
        <v>0.91935713195715341</v>
      </c>
      <c r="AH34" s="143">
        <f>AH29/AH$31</f>
        <v>0.91431890067165522</v>
      </c>
      <c r="AJ34" s="141">
        <f>AJ29/AJ$31</f>
        <v>0.92648509115547306</v>
      </c>
      <c r="AL34" s="143">
        <f>AL29/AL$31</f>
        <v>0.91357493889713148</v>
      </c>
      <c r="AN34" s="308">
        <f>AN29/$AN$31</f>
        <v>0.91366652102026458</v>
      </c>
      <c r="AP34" s="308">
        <f>AP29/$AP$31</f>
        <v>0.90256408458400228</v>
      </c>
      <c r="AR34" s="308">
        <f>AR29/$AR$31</f>
        <v>0.90692066010039829</v>
      </c>
      <c r="AT34" s="141">
        <f>AT29/AT$31</f>
        <v>0.90909183874719923</v>
      </c>
    </row>
    <row r="35" spans="1:46" x14ac:dyDescent="0.2">
      <c r="A35" s="15" t="s">
        <v>217</v>
      </c>
      <c r="B35" s="144">
        <v>0</v>
      </c>
      <c r="C35" s="142"/>
      <c r="D35" s="144">
        <v>0</v>
      </c>
      <c r="E35" s="142"/>
      <c r="F35" s="144">
        <v>0</v>
      </c>
      <c r="G35" s="142"/>
      <c r="H35" s="145">
        <f>H30/H$31</f>
        <v>0</v>
      </c>
      <c r="I35" s="173"/>
      <c r="J35" s="145">
        <f>J30/J$31</f>
        <v>1.4450867052023121E-3</v>
      </c>
      <c r="K35" s="142"/>
      <c r="L35" s="145">
        <f>L30/L$31</f>
        <v>1.4555867797073378E-3</v>
      </c>
      <c r="M35" s="173"/>
      <c r="N35" s="145">
        <f>N30/N$31</f>
        <v>1.4814231010688746E-2</v>
      </c>
      <c r="O35" s="173"/>
      <c r="P35" s="144">
        <f>P30/P$31</f>
        <v>4.7238436301736972E-3</v>
      </c>
      <c r="Q35" s="142"/>
      <c r="R35" s="145">
        <f>R30/R$31</f>
        <v>3.3483658970891485E-2</v>
      </c>
      <c r="S35" s="142"/>
      <c r="T35" s="145">
        <f>T30/T$31</f>
        <v>3.3522388438455591E-2</v>
      </c>
      <c r="U35" s="142"/>
      <c r="V35" s="145">
        <f>V30/V$31</f>
        <v>7.2918723264231641E-2</v>
      </c>
      <c r="W35" s="142"/>
      <c r="X35" s="145">
        <f>X30/X$31</f>
        <v>4.1694478954747677E-2</v>
      </c>
      <c r="Y35" s="142"/>
      <c r="Z35" s="144">
        <f>Z30/Z$31</f>
        <v>4.5053287682003694E-2</v>
      </c>
      <c r="AB35" s="145">
        <f>AB30/AB$31</f>
        <v>5.3874798037852771E-2</v>
      </c>
      <c r="AC35" s="242"/>
      <c r="AD35" s="145">
        <f>AD30/AD$31</f>
        <v>7.4037579560398248E-2</v>
      </c>
      <c r="AF35" s="145">
        <f>AF30/AF$31</f>
        <v>8.0642868042846622E-2</v>
      </c>
      <c r="AH35" s="145">
        <f>AH30/AH$31</f>
        <v>8.5681099328344862E-2</v>
      </c>
      <c r="AJ35" s="144">
        <f>AJ30/AJ$31</f>
        <v>7.351490884452698E-2</v>
      </c>
      <c r="AL35" s="145">
        <f>AL30/AL$31</f>
        <v>8.6425061102868433E-2</v>
      </c>
      <c r="AN35" s="326">
        <f>AN30/$AN$31</f>
        <v>8.6333478979735534E-2</v>
      </c>
      <c r="AP35" s="326">
        <f>AP30/$AP$31</f>
        <v>9.7435915415997706E-2</v>
      </c>
      <c r="AR35" s="326">
        <f>AR30/$AR$31</f>
        <v>9.3079339899601751E-2</v>
      </c>
      <c r="AT35" s="144">
        <f>AT30/AT$31</f>
        <v>9.0908161252800671E-2</v>
      </c>
    </row>
    <row r="36" spans="1:46" x14ac:dyDescent="0.2">
      <c r="A36" s="17" t="s">
        <v>8</v>
      </c>
      <c r="B36" s="141">
        <v>1</v>
      </c>
      <c r="C36" s="143"/>
      <c r="D36" s="141">
        <v>1</v>
      </c>
      <c r="E36" s="143"/>
      <c r="F36" s="141">
        <v>1</v>
      </c>
      <c r="G36" s="143"/>
      <c r="H36" s="143">
        <f>SUM(H34:H35)</f>
        <v>1</v>
      </c>
      <c r="I36" s="143"/>
      <c r="J36" s="143">
        <f>SUM(J34:J35)</f>
        <v>0.99999999999999989</v>
      </c>
      <c r="K36" s="143"/>
      <c r="L36" s="143">
        <f>SUM(L34:L35)</f>
        <v>1</v>
      </c>
      <c r="M36" s="143"/>
      <c r="N36" s="143">
        <f>SUM(N34:N35)</f>
        <v>1</v>
      </c>
      <c r="O36" s="142"/>
      <c r="P36" s="141">
        <f>SUM(P34:P35)</f>
        <v>1</v>
      </c>
      <c r="Q36" s="143"/>
      <c r="R36" s="143">
        <f>SUM(R34:R35)</f>
        <v>0.99999999999999989</v>
      </c>
      <c r="S36" s="143"/>
      <c r="T36" s="143">
        <f>SUM(T34:T35)</f>
        <v>1</v>
      </c>
      <c r="U36" s="143"/>
      <c r="V36" s="143">
        <f>SUM(V34:V35)</f>
        <v>0.99999999999999989</v>
      </c>
      <c r="W36" s="143"/>
      <c r="X36" s="143">
        <f>SUM(X34:X35)</f>
        <v>1</v>
      </c>
      <c r="Y36" s="142"/>
      <c r="Z36" s="141">
        <f>SUM(Z34:Z35)</f>
        <v>0.99999999999999989</v>
      </c>
      <c r="AB36" s="143">
        <f>SUM(AB34:AB35)</f>
        <v>1</v>
      </c>
      <c r="AC36" s="242"/>
      <c r="AD36" s="143">
        <f>SUM(AD34:AD35)</f>
        <v>0.99999999999999989</v>
      </c>
      <c r="AF36" s="143">
        <f>SUM(AF34:AF35)</f>
        <v>1</v>
      </c>
      <c r="AH36" s="143">
        <f>SUM(AH34:AH35)</f>
        <v>1</v>
      </c>
      <c r="AJ36" s="141">
        <f>SUM(AJ34:AJ35)</f>
        <v>1</v>
      </c>
      <c r="AL36" s="143">
        <f>SUM(AL34:AL35)</f>
        <v>0.99999999999999989</v>
      </c>
      <c r="AN36" s="308">
        <f>AN31/$AN$31</f>
        <v>1</v>
      </c>
      <c r="AP36" s="308">
        <f>AP31/$AP$31</f>
        <v>1</v>
      </c>
      <c r="AR36" s="143">
        <f>SUM(AR34:AR35)</f>
        <v>1</v>
      </c>
      <c r="AT36" s="141">
        <f>SUM(AT34:AT35)</f>
        <v>0.99999999999999989</v>
      </c>
    </row>
    <row r="37" spans="1:46" x14ac:dyDescent="0.2">
      <c r="A37" s="7"/>
      <c r="B37" s="162"/>
      <c r="C37" s="20"/>
      <c r="D37" s="162"/>
      <c r="E37" s="20"/>
      <c r="F37" s="162"/>
      <c r="G37" s="20"/>
      <c r="H37" s="163"/>
      <c r="I37" s="20"/>
      <c r="J37" s="163"/>
      <c r="K37" s="20"/>
      <c r="L37" s="163"/>
      <c r="M37" s="20"/>
      <c r="N37" s="163"/>
      <c r="O37" s="23"/>
      <c r="P37" s="162"/>
      <c r="Q37" s="20"/>
      <c r="R37" s="163"/>
      <c r="S37" s="164"/>
      <c r="T37" s="163"/>
      <c r="U37" s="20"/>
      <c r="V37" s="163"/>
      <c r="W37" s="20"/>
      <c r="X37" s="163"/>
      <c r="Y37" s="23"/>
      <c r="Z37" s="162"/>
      <c r="AB37" s="163"/>
      <c r="AC37" s="164"/>
      <c r="AD37" s="163"/>
      <c r="AF37" s="163"/>
      <c r="AH37" s="309"/>
      <c r="AJ37" s="162"/>
      <c r="AL37" s="163"/>
      <c r="AN37" s="309"/>
      <c r="AP37" s="309"/>
      <c r="AR37" s="309"/>
      <c r="AT37" s="162"/>
    </row>
    <row r="38" spans="1:46" x14ac:dyDescent="0.2">
      <c r="A38" s="5" t="s">
        <v>160</v>
      </c>
      <c r="B38" s="137"/>
      <c r="C38" s="23"/>
      <c r="D38" s="137"/>
      <c r="E38" s="23"/>
      <c r="F38" s="137"/>
      <c r="G38" s="23"/>
      <c r="H38" s="138"/>
      <c r="I38" s="23"/>
      <c r="J38" s="138"/>
      <c r="K38" s="23"/>
      <c r="L38" s="139"/>
      <c r="M38" s="23"/>
      <c r="N38" s="139"/>
      <c r="O38" s="23"/>
      <c r="P38" s="137"/>
      <c r="Q38" s="23"/>
      <c r="R38" s="138"/>
      <c r="S38" s="138"/>
      <c r="T38" s="139"/>
      <c r="U38" s="23"/>
      <c r="V38" s="139"/>
      <c r="W38" s="23"/>
      <c r="X38" s="139"/>
      <c r="Y38" s="23"/>
      <c r="Z38" s="137"/>
      <c r="AB38" s="138"/>
      <c r="AC38" s="138"/>
      <c r="AD38" s="138"/>
      <c r="AF38" s="138"/>
      <c r="AH38" s="307"/>
      <c r="AJ38" s="137"/>
      <c r="AL38" s="138"/>
      <c r="AN38" s="307"/>
      <c r="AP38" s="307"/>
      <c r="AR38" s="307"/>
      <c r="AT38" s="137"/>
    </row>
    <row r="39" spans="1:46" x14ac:dyDescent="0.2">
      <c r="A39" s="14" t="s">
        <v>216</v>
      </c>
      <c r="B39" s="141">
        <v>0.1579212077049803</v>
      </c>
      <c r="C39" s="142"/>
      <c r="D39" s="141">
        <v>7.5761229047604406E-2</v>
      </c>
      <c r="E39" s="142"/>
      <c r="F39" s="141">
        <v>3.0531020225519345E-2</v>
      </c>
      <c r="G39" s="142"/>
      <c r="H39" s="143">
        <v>1.1266553586156469E-2</v>
      </c>
      <c r="I39" s="142"/>
      <c r="J39" s="143">
        <v>4.3282434013121041E-2</v>
      </c>
      <c r="K39" s="142"/>
      <c r="L39" s="143">
        <v>6.532797094421805E-2</v>
      </c>
      <c r="M39" s="142"/>
      <c r="N39" s="143">
        <v>5.0340159707010779E-2</v>
      </c>
      <c r="O39" s="142"/>
      <c r="P39" s="141">
        <f>IFERROR(P29/F29-1,0)</f>
        <v>4.2592181252776751E-2</v>
      </c>
      <c r="Q39" s="142"/>
      <c r="R39" s="143">
        <f>IFERROR(R29/H29-1,0)</f>
        <v>-2.7769485265830673E-2</v>
      </c>
      <c r="S39" s="142"/>
      <c r="T39" s="143">
        <f>IFERROR(T29/J29-1,0)</f>
        <v>-7.1722141823444496E-2</v>
      </c>
      <c r="U39" s="142"/>
      <c r="V39" s="143">
        <f>IFERROR(V29/L29-1,0)</f>
        <v>-0.1618473035365795</v>
      </c>
      <c r="W39" s="142"/>
      <c r="X39" s="143">
        <f>IFERROR(X29/N29-1,0)</f>
        <v>-0.17227301065361689</v>
      </c>
      <c r="Y39" s="142"/>
      <c r="Z39" s="141">
        <f>IFERROR(Z29/P29-1,0)</f>
        <v>-0.11053262316910795</v>
      </c>
      <c r="AB39" s="143">
        <f>IFERROR(AB29/R29-1,0)</f>
        <v>-0.1269168858507933</v>
      </c>
      <c r="AC39" s="242"/>
      <c r="AD39" s="143">
        <f>IFERROR(AD29/T29-1,0)</f>
        <v>-0.16822862285826823</v>
      </c>
      <c r="AF39" s="143">
        <f>IFERROR(AF29/V29-1,0)</f>
        <v>-5.4748730315443916E-2</v>
      </c>
      <c r="AH39" s="143">
        <f>IFERROR(AH29/X29-1,0)</f>
        <v>-0.11899652983785325</v>
      </c>
      <c r="AJ39" s="141">
        <f>IFERROR(AJ29/Z29-1,0)</f>
        <v>-0.11849844545002008</v>
      </c>
      <c r="AL39" s="143">
        <f>IFERROR(AL29/AB29-1,0)</f>
        <v>-4.8568977020476245E-2</v>
      </c>
      <c r="AN39" s="308">
        <v>1.2035580425191159E-2</v>
      </c>
      <c r="AP39" s="308">
        <v>-1.0645199857911061E-2</v>
      </c>
      <c r="AR39" s="143">
        <f>IFERROR(AR29/AH29-1,0)</f>
        <v>5.2805990146115311E-2</v>
      </c>
      <c r="AT39" s="141">
        <f>IFERROR(AT29/AJ29-1,0)</f>
        <v>7.3469626942546107E-4</v>
      </c>
    </row>
    <row r="40" spans="1:46" x14ac:dyDescent="0.2">
      <c r="A40" s="15" t="s">
        <v>217</v>
      </c>
      <c r="B40" s="171" t="s">
        <v>166</v>
      </c>
      <c r="C40" s="142"/>
      <c r="D40" s="171" t="s">
        <v>166</v>
      </c>
      <c r="E40" s="142"/>
      <c r="F40" s="171" t="s">
        <v>166</v>
      </c>
      <c r="G40" s="142"/>
      <c r="H40" s="169" t="s">
        <v>166</v>
      </c>
      <c r="I40" s="170"/>
      <c r="J40" s="169" t="s">
        <v>166</v>
      </c>
      <c r="K40" s="170"/>
      <c r="L40" s="169" t="s">
        <v>166</v>
      </c>
      <c r="M40" s="170"/>
      <c r="N40" s="169" t="s">
        <v>166</v>
      </c>
      <c r="O40" s="170"/>
      <c r="P40" s="171" t="s">
        <v>166</v>
      </c>
      <c r="Q40" s="142"/>
      <c r="R40" s="145">
        <f t="shared" ref="R40:R41" si="11">IFERROR(R30/H30-1,0)</f>
        <v>0</v>
      </c>
      <c r="S40" s="142"/>
      <c r="T40" s="145">
        <f t="shared" ref="T40:T41" si="12">IFERROR(T30/J30-1,0)</f>
        <v>21.248421052631578</v>
      </c>
      <c r="U40" s="142"/>
      <c r="V40" s="145">
        <f t="shared" ref="V40:V41" si="13">IFERROR(V30/L30-1,0)</f>
        <v>44.224489795918366</v>
      </c>
      <c r="W40" s="142"/>
      <c r="X40" s="145">
        <f t="shared" ref="X40:X41" si="14">IFERROR(X30/N30-1,0)</f>
        <v>1.3949733993762612</v>
      </c>
      <c r="Y40" s="142"/>
      <c r="Z40" s="144">
        <f t="shared" ref="Z40:Z41" si="15">IFERROR(Z30/P30-1,0)</f>
        <v>7.8414900249376558</v>
      </c>
      <c r="AB40" s="145">
        <f t="shared" ref="AB40:AB41" si="16">IFERROR(AB30/R30-1,0)</f>
        <v>0.43505624873738924</v>
      </c>
      <c r="AC40" s="242"/>
      <c r="AD40" s="145">
        <f t="shared" ref="AD40:AD41" si="17">IFERROR(AD30/T30-1,0)</f>
        <v>0.91743065392827972</v>
      </c>
      <c r="AF40" s="145">
        <f t="shared" ref="AF40:AF41" si="18">IFERROR(AF30/V30-1,0)</f>
        <v>5.4162927651495218E-2</v>
      </c>
      <c r="AH40" s="145">
        <f t="shared" ref="AH40:AH41" si="19">IFERROR(AH30/X30-1,0)</f>
        <v>0.89753760264409621</v>
      </c>
      <c r="AJ40" s="144">
        <f t="shared" ref="AJ40:AJ41" si="20">IFERROR(AJ30/Z30-1,0)</f>
        <v>0.48256150715130119</v>
      </c>
      <c r="AL40" s="145">
        <f t="shared" ref="AL40:AL41" si="21">IFERROR(AL30/AB30-1,0)</f>
        <v>0.58065024055425551</v>
      </c>
      <c r="AN40" s="326">
        <v>0.19599251308354207</v>
      </c>
      <c r="AP40" s="326">
        <v>0.21761887490260337</v>
      </c>
      <c r="AR40" s="145">
        <f t="shared" ref="AR40:AR41" si="22">IFERROR(AR30/AH30-1,0)</f>
        <v>0.15304170017479279</v>
      </c>
      <c r="AT40" s="144">
        <f t="shared" ref="AT40:AT41" si="23">IFERROR(AT30/AJ30-1,0)</f>
        <v>0.26118002638972415</v>
      </c>
    </row>
    <row r="41" spans="1:46" x14ac:dyDescent="0.2">
      <c r="A41" s="17" t="s">
        <v>8</v>
      </c>
      <c r="B41" s="141">
        <v>0.1579212077049803</v>
      </c>
      <c r="C41" s="143"/>
      <c r="D41" s="141">
        <v>7.5761229047604406E-2</v>
      </c>
      <c r="E41" s="143"/>
      <c r="F41" s="141">
        <v>3.0531020225519345E-2</v>
      </c>
      <c r="G41" s="143"/>
      <c r="H41" s="143">
        <v>1.1266553586156469E-2</v>
      </c>
      <c r="I41" s="143"/>
      <c r="J41" s="143">
        <v>4.4792249402431095E-2</v>
      </c>
      <c r="K41" s="143"/>
      <c r="L41" s="143">
        <v>6.6880908690430063E-2</v>
      </c>
      <c r="M41" s="143"/>
      <c r="N41" s="143">
        <v>6.613411680168757E-2</v>
      </c>
      <c r="O41" s="142"/>
      <c r="P41" s="141">
        <f t="shared" ref="P41" si="24">IFERROR(P31/F31-1,0)</f>
        <v>4.7540599239844106E-2</v>
      </c>
      <c r="Q41" s="143"/>
      <c r="R41" s="143">
        <f t="shared" si="11"/>
        <v>5.9121335692851051E-3</v>
      </c>
      <c r="S41" s="143"/>
      <c r="T41" s="143">
        <f t="shared" si="12"/>
        <v>-4.0912686340128013E-2</v>
      </c>
      <c r="U41" s="143"/>
      <c r="V41" s="143">
        <f t="shared" si="13"/>
        <v>-9.7239138054979524E-2</v>
      </c>
      <c r="W41" s="143"/>
      <c r="X41" s="143">
        <f t="shared" si="14"/>
        <v>-0.14905546028476169</v>
      </c>
      <c r="Y41" s="142"/>
      <c r="Z41" s="141">
        <f t="shared" si="15"/>
        <v>-7.2968511635851718E-2</v>
      </c>
      <c r="AB41" s="143">
        <f t="shared" si="16"/>
        <v>-0.10809996906143982</v>
      </c>
      <c r="AC41" s="242"/>
      <c r="AD41" s="143">
        <f t="shared" si="17"/>
        <v>-0.13183473087001674</v>
      </c>
      <c r="AF41" s="143">
        <f t="shared" si="18"/>
        <v>-4.6807031267904198E-2</v>
      </c>
      <c r="AH41" s="143">
        <f t="shared" si="19"/>
        <v>-7.6612668844302068E-2</v>
      </c>
      <c r="AJ41" s="141">
        <f t="shared" si="20"/>
        <v>-9.1418718491341311E-2</v>
      </c>
      <c r="AL41" s="143">
        <f t="shared" si="21"/>
        <v>-1.4669918752101774E-2</v>
      </c>
      <c r="AN41" s="308">
        <v>2.565530646255142E-2</v>
      </c>
      <c r="AP41" s="308">
        <v>7.7626698017267933E-3</v>
      </c>
      <c r="AR41" s="143">
        <f t="shared" si="22"/>
        <v>6.1394295973329571E-2</v>
      </c>
      <c r="AT41" s="141">
        <f t="shared" si="23"/>
        <v>1.9881310972202026E-2</v>
      </c>
    </row>
    <row r="42" spans="1:46" x14ac:dyDescent="0.2">
      <c r="A42" s="7"/>
      <c r="B42" s="162"/>
      <c r="C42" s="20"/>
      <c r="D42" s="162"/>
      <c r="E42" s="20"/>
      <c r="F42" s="162"/>
      <c r="G42" s="20"/>
      <c r="H42" s="163"/>
      <c r="I42" s="20"/>
      <c r="J42" s="163"/>
      <c r="K42" s="20"/>
      <c r="L42" s="163"/>
      <c r="M42" s="20"/>
      <c r="N42" s="163"/>
      <c r="O42" s="23"/>
      <c r="P42" s="162"/>
      <c r="Q42" s="20"/>
      <c r="R42" s="163"/>
      <c r="S42" s="164"/>
      <c r="T42" s="163"/>
      <c r="U42" s="20"/>
      <c r="V42" s="163"/>
      <c r="W42" s="20"/>
      <c r="X42" s="163"/>
      <c r="Y42" s="23"/>
      <c r="Z42" s="162"/>
      <c r="AB42" s="163"/>
      <c r="AC42" s="164"/>
      <c r="AD42" s="163"/>
      <c r="AF42" s="163"/>
      <c r="AH42" s="309"/>
      <c r="AJ42" s="162"/>
      <c r="AL42" s="163"/>
      <c r="AN42" s="309"/>
      <c r="AP42" s="309"/>
      <c r="AR42" s="309"/>
      <c r="AT42" s="162"/>
    </row>
    <row r="43" spans="1:46" x14ac:dyDescent="0.2">
      <c r="A43" s="5" t="s">
        <v>161</v>
      </c>
      <c r="B43" s="137"/>
      <c r="C43" s="23"/>
      <c r="D43" s="137"/>
      <c r="E43" s="23"/>
      <c r="F43" s="137"/>
      <c r="G43" s="23"/>
      <c r="H43" s="138"/>
      <c r="I43" s="23"/>
      <c r="J43" s="138"/>
      <c r="K43" s="23"/>
      <c r="L43" s="139"/>
      <c r="M43" s="23"/>
      <c r="N43" s="139"/>
      <c r="O43" s="23"/>
      <c r="P43" s="137"/>
      <c r="Q43" s="23"/>
      <c r="R43" s="138"/>
      <c r="S43" s="138"/>
      <c r="T43" s="139"/>
      <c r="U43" s="23"/>
      <c r="V43" s="139"/>
      <c r="W43" s="23"/>
      <c r="X43" s="139"/>
      <c r="Y43" s="23"/>
      <c r="Z43" s="137"/>
      <c r="AB43" s="138"/>
      <c r="AC43" s="138"/>
      <c r="AD43" s="138"/>
      <c r="AF43" s="138"/>
      <c r="AH43" s="307"/>
      <c r="AJ43" s="137"/>
      <c r="AL43" s="138"/>
      <c r="AN43" s="307"/>
      <c r="AP43" s="307"/>
      <c r="AR43" s="307"/>
      <c r="AT43" s="137"/>
    </row>
    <row r="44" spans="1:46" x14ac:dyDescent="0.2">
      <c r="A44" s="14" t="s">
        <v>216</v>
      </c>
      <c r="B44" s="141">
        <v>0.121</v>
      </c>
      <c r="C44" s="142"/>
      <c r="D44" s="141">
        <v>9.7000000000000003E-2</v>
      </c>
      <c r="E44" s="142"/>
      <c r="F44" s="141">
        <v>4.4999999999999998E-2</v>
      </c>
      <c r="G44" s="142"/>
      <c r="H44" s="143">
        <v>1.6597752573986529E-2</v>
      </c>
      <c r="I44" s="142"/>
      <c r="J44" s="143">
        <v>5.1942869017674427E-2</v>
      </c>
      <c r="K44" s="142"/>
      <c r="L44" s="143">
        <v>5.0000215871218452E-2</v>
      </c>
      <c r="M44" s="142"/>
      <c r="N44" s="143">
        <v>4.5526939864805445E-2</v>
      </c>
      <c r="O44" s="142"/>
      <c r="P44" s="141">
        <v>4.1003373830741943E-2</v>
      </c>
      <c r="Q44" s="142"/>
      <c r="R44" s="143">
        <v>9.9995037270494639E-3</v>
      </c>
      <c r="S44" s="142"/>
      <c r="T44" s="143">
        <v>5.9079079236590247E-3</v>
      </c>
      <c r="U44" s="142"/>
      <c r="V44" s="143">
        <v>-7.1089247514577375E-2</v>
      </c>
      <c r="W44" s="142"/>
      <c r="X44" s="143">
        <v>-8.7444291453607978E-2</v>
      </c>
      <c r="Y44" s="142"/>
      <c r="Z44" s="141">
        <v>-3.7288873461662847E-2</v>
      </c>
      <c r="AB44" s="168">
        <v>-6.3239249519955798E-2</v>
      </c>
      <c r="AC44" s="168"/>
      <c r="AD44" s="168">
        <v>-0.13978828580555483</v>
      </c>
      <c r="AF44" s="168">
        <v>-5.5936228800315783E-2</v>
      </c>
      <c r="AH44" s="320">
        <v>-0.13029121588211393</v>
      </c>
      <c r="AJ44" s="141">
        <v>-9.6327714557412958E-2</v>
      </c>
      <c r="AL44" s="168">
        <v>-5.0993173384870236E-2</v>
      </c>
      <c r="AN44" s="320">
        <v>1.5687464236605459E-2</v>
      </c>
      <c r="AP44" s="320">
        <v>-2.312960592549138E-3</v>
      </c>
      <c r="AR44" s="320">
        <v>3.9396942366448459E-2</v>
      </c>
      <c r="AT44" s="141">
        <v>-1.7775205826414174E-4</v>
      </c>
    </row>
    <row r="45" spans="1:46" x14ac:dyDescent="0.2">
      <c r="A45" s="15" t="s">
        <v>217</v>
      </c>
      <c r="B45" s="171" t="s">
        <v>166</v>
      </c>
      <c r="C45" s="142"/>
      <c r="D45" s="171" t="s">
        <v>166</v>
      </c>
      <c r="E45" s="142"/>
      <c r="F45" s="171" t="s">
        <v>166</v>
      </c>
      <c r="G45" s="142"/>
      <c r="H45" s="169" t="s">
        <v>166</v>
      </c>
      <c r="I45" s="170"/>
      <c r="J45" s="169" t="s">
        <v>166</v>
      </c>
      <c r="K45" s="170"/>
      <c r="L45" s="169" t="s">
        <v>166</v>
      </c>
      <c r="M45" s="170"/>
      <c r="N45" s="169" t="s">
        <v>166</v>
      </c>
      <c r="O45" s="170"/>
      <c r="P45" s="171" t="s">
        <v>166</v>
      </c>
      <c r="Q45" s="170"/>
      <c r="R45" s="169" t="s">
        <v>164</v>
      </c>
      <c r="S45" s="142"/>
      <c r="T45" s="145">
        <v>21.547999999999998</v>
      </c>
      <c r="U45" s="142"/>
      <c r="V45" s="145">
        <v>44.713999999999999</v>
      </c>
      <c r="W45" s="170"/>
      <c r="X45" s="169">
        <v>1.44495</v>
      </c>
      <c r="Y45" s="170"/>
      <c r="Z45" s="171">
        <v>7.9486699999999999</v>
      </c>
      <c r="AB45" s="169">
        <v>0.4597007776724068</v>
      </c>
      <c r="AC45" s="168"/>
      <c r="AD45" s="169">
        <v>0.93020728568901556</v>
      </c>
      <c r="AF45" s="169">
        <v>5.2560850896389996E-2</v>
      </c>
      <c r="AH45" s="321">
        <v>0.87777631628691677</v>
      </c>
      <c r="AJ45" s="171">
        <v>0.4864636393402344</v>
      </c>
      <c r="AL45" s="169">
        <v>0.57669974457383599</v>
      </c>
      <c r="AN45" s="321">
        <v>0.19907183745815213</v>
      </c>
      <c r="AP45" s="321">
        <v>0.2244198072850786</v>
      </c>
      <c r="AR45" s="321">
        <v>0.14911873787305122</v>
      </c>
      <c r="AT45" s="171">
        <v>0.26175865591326752</v>
      </c>
    </row>
    <row r="46" spans="1:46" x14ac:dyDescent="0.2">
      <c r="A46" s="17" t="s">
        <v>8</v>
      </c>
      <c r="B46" s="141">
        <v>0.121</v>
      </c>
      <c r="C46" s="143"/>
      <c r="D46" s="141">
        <v>9.7000000000000003E-2</v>
      </c>
      <c r="E46" s="143"/>
      <c r="F46" s="141">
        <v>4.4999999999999998E-2</v>
      </c>
      <c r="G46" s="143"/>
      <c r="H46" s="143">
        <v>1.6597752573986529E-2</v>
      </c>
      <c r="I46" s="143"/>
      <c r="J46" s="143">
        <v>5.3452015910268186E-2</v>
      </c>
      <c r="K46" s="143"/>
      <c r="L46" s="143">
        <v>5.1551666995141861E-2</v>
      </c>
      <c r="M46" s="143"/>
      <c r="N46" s="143">
        <v>6.1323321588785847E-2</v>
      </c>
      <c r="O46" s="142"/>
      <c r="P46" s="141">
        <v>4.5999999999999999E-2</v>
      </c>
      <c r="Q46" s="143"/>
      <c r="R46" s="143">
        <v>4.3999999999999997E-2</v>
      </c>
      <c r="S46" s="143"/>
      <c r="T46" s="143">
        <v>3.6999999999999998E-2</v>
      </c>
      <c r="U46" s="143"/>
      <c r="V46" s="143">
        <v>-6.0000000000000001E-3</v>
      </c>
      <c r="W46" s="143"/>
      <c r="X46" s="143">
        <v>-6.4740000000000006E-2</v>
      </c>
      <c r="Y46" s="142"/>
      <c r="Z46" s="141">
        <v>4.2999999999999999E-4</v>
      </c>
      <c r="AB46" s="143">
        <v>-4.5729348348822071E-2</v>
      </c>
      <c r="AC46" s="242"/>
      <c r="AD46" s="143">
        <v>-0.10391859704421068</v>
      </c>
      <c r="AF46" s="143">
        <v>-4.8024901902646119E-2</v>
      </c>
      <c r="AH46" s="308">
        <v>-8.8258806983649518E-2</v>
      </c>
      <c r="AJ46" s="141">
        <v>-7.0070910734029601E-2</v>
      </c>
      <c r="AL46" s="143">
        <v>-1.7102828910717075E-2</v>
      </c>
      <c r="AN46" s="308">
        <v>2.9264650870519243E-2</v>
      </c>
      <c r="AP46" s="308">
        <v>1.5907965880683085E-2</v>
      </c>
      <c r="AR46" s="308">
        <v>4.8784097203554568E-2</v>
      </c>
      <c r="AT46" s="141">
        <v>1.9070237370715847E-2</v>
      </c>
    </row>
    <row r="47" spans="1:46" x14ac:dyDescent="0.2">
      <c r="A47" s="13"/>
      <c r="B47" s="137"/>
      <c r="C47" s="23"/>
      <c r="D47" s="137"/>
      <c r="E47" s="23"/>
      <c r="F47" s="137"/>
      <c r="G47" s="23"/>
      <c r="H47" s="138"/>
      <c r="I47" s="23"/>
      <c r="J47" s="138"/>
      <c r="K47" s="23"/>
      <c r="L47" s="139"/>
      <c r="M47" s="23"/>
      <c r="N47" s="139"/>
      <c r="O47" s="23"/>
      <c r="P47" s="137"/>
      <c r="Q47" s="23"/>
      <c r="R47" s="138"/>
      <c r="S47" s="138"/>
      <c r="T47" s="139"/>
      <c r="U47" s="23"/>
      <c r="V47" s="139"/>
      <c r="W47" s="23"/>
      <c r="X47" s="139"/>
      <c r="Y47" s="23"/>
      <c r="Z47" s="137"/>
      <c r="AB47" s="138"/>
      <c r="AC47" s="138"/>
      <c r="AD47" s="138"/>
      <c r="AF47" s="138"/>
      <c r="AH47" s="307"/>
      <c r="AJ47" s="137"/>
      <c r="AL47" s="138"/>
      <c r="AN47" s="307"/>
      <c r="AP47" s="307"/>
      <c r="AR47" s="307"/>
      <c r="AT47" s="137"/>
    </row>
    <row r="48" spans="1:46" x14ac:dyDescent="0.2">
      <c r="A48" s="5" t="s">
        <v>167</v>
      </c>
      <c r="B48" s="137"/>
      <c r="C48" s="23"/>
      <c r="D48" s="137"/>
      <c r="E48" s="23"/>
      <c r="F48" s="137"/>
      <c r="G48" s="23"/>
      <c r="H48" s="138"/>
      <c r="I48" s="23"/>
      <c r="J48" s="138"/>
      <c r="K48" s="23"/>
      <c r="L48" s="138"/>
      <c r="M48" s="23"/>
      <c r="N48" s="138"/>
      <c r="O48" s="23"/>
      <c r="P48" s="137"/>
      <c r="Q48" s="23"/>
      <c r="R48" s="138"/>
      <c r="S48" s="23"/>
      <c r="T48" s="138"/>
      <c r="U48" s="23"/>
      <c r="V48" s="138"/>
      <c r="W48" s="23"/>
      <c r="X48" s="138"/>
      <c r="Y48" s="23"/>
      <c r="Z48" s="137"/>
      <c r="AB48" s="138"/>
      <c r="AC48" s="138"/>
      <c r="AD48" s="138"/>
      <c r="AF48" s="138"/>
      <c r="AH48" s="307"/>
      <c r="AJ48" s="137"/>
      <c r="AL48" s="138"/>
      <c r="AN48" s="307"/>
      <c r="AP48" s="307"/>
      <c r="AR48" s="307"/>
      <c r="AT48" s="137"/>
    </row>
    <row r="49" spans="1:46" x14ac:dyDescent="0.2">
      <c r="A49" s="14" t="s">
        <v>216</v>
      </c>
      <c r="B49" s="22">
        <v>2.6059999999999945</v>
      </c>
      <c r="C49" s="174"/>
      <c r="D49" s="22">
        <v>2.4849999999999568</v>
      </c>
      <c r="E49" s="174"/>
      <c r="F49" s="22">
        <v>3.0339999999999918</v>
      </c>
      <c r="G49" s="174"/>
      <c r="H49" s="6">
        <f>H29-H9</f>
        <v>0</v>
      </c>
      <c r="I49" s="6"/>
      <c r="J49" s="6">
        <f>J29-J9</f>
        <v>0</v>
      </c>
      <c r="K49" s="6"/>
      <c r="L49" s="6">
        <f>L29-L9</f>
        <v>0</v>
      </c>
      <c r="M49" s="6"/>
      <c r="N49" s="6">
        <f>N29-N9</f>
        <v>0</v>
      </c>
      <c r="O49" s="6"/>
      <c r="P49" s="22">
        <f>SUM(H49,J49,L49,N49)</f>
        <v>0</v>
      </c>
      <c r="Q49" s="174"/>
      <c r="R49" s="6">
        <f>R29-R9</f>
        <v>1.0000000000331966E-3</v>
      </c>
      <c r="S49" s="6"/>
      <c r="T49" s="6">
        <f>T29-T9</f>
        <v>0</v>
      </c>
      <c r="U49" s="6"/>
      <c r="V49" s="6">
        <f>V29-V9</f>
        <v>0</v>
      </c>
      <c r="W49" s="6"/>
      <c r="X49" s="6">
        <f>X29-X9</f>
        <v>0</v>
      </c>
      <c r="Y49" s="6"/>
      <c r="Z49" s="22">
        <f>SUM(R49,T49,V49,X49)</f>
        <v>1.0000000000331966E-3</v>
      </c>
      <c r="AB49" s="6">
        <f>AB29-AB9</f>
        <v>0</v>
      </c>
      <c r="AC49" s="21"/>
      <c r="AD49" s="6">
        <v>0</v>
      </c>
      <c r="AF49" s="6">
        <v>0</v>
      </c>
      <c r="AH49" s="304">
        <f>AH29-AH9</f>
        <v>0</v>
      </c>
      <c r="AJ49" s="22">
        <f>SUM(AB49,AD49,AF49,AH49)</f>
        <v>0</v>
      </c>
      <c r="AL49" s="6">
        <f>AL29-AL9</f>
        <v>0</v>
      </c>
      <c r="AN49" s="304">
        <f>AN29-AN9</f>
        <v>0</v>
      </c>
      <c r="AP49" s="304">
        <f>AP29-AP9</f>
        <v>0</v>
      </c>
      <c r="AR49" s="304">
        <v>0</v>
      </c>
      <c r="AT49" s="22">
        <f>SUM(AL49,AN49,AP49,AR49)</f>
        <v>0</v>
      </c>
    </row>
    <row r="50" spans="1:46" x14ac:dyDescent="0.2">
      <c r="A50" s="15" t="s">
        <v>217</v>
      </c>
      <c r="B50" s="175">
        <v>0</v>
      </c>
      <c r="C50" s="34"/>
      <c r="D50" s="175">
        <v>0</v>
      </c>
      <c r="E50" s="34"/>
      <c r="F50" s="175">
        <v>0</v>
      </c>
      <c r="G50" s="34"/>
      <c r="H50" s="302">
        <f>H30-H10</f>
        <v>0</v>
      </c>
      <c r="I50" s="248"/>
      <c r="J50" s="302">
        <f>J30-J10</f>
        <v>0</v>
      </c>
      <c r="K50" s="248"/>
      <c r="L50" s="302">
        <f>L30-L10</f>
        <v>0</v>
      </c>
      <c r="M50" s="248"/>
      <c r="N50" s="302">
        <f>N30-N10</f>
        <v>1.2489999999999997</v>
      </c>
      <c r="O50" s="248"/>
      <c r="P50" s="303">
        <f>SUM(H50,J50,L50,N50)</f>
        <v>1.2489999999999997</v>
      </c>
      <c r="Q50" s="34"/>
      <c r="R50" s="31">
        <f>R30-R10</f>
        <v>1.4029999999999987</v>
      </c>
      <c r="S50" s="34"/>
      <c r="T50" s="31">
        <f>T30-T10</f>
        <v>1.1329999999999991</v>
      </c>
      <c r="U50" s="34"/>
      <c r="V50" s="31">
        <f>V30-V10</f>
        <v>0.78699999999999903</v>
      </c>
      <c r="W50" s="34"/>
      <c r="X50" s="31">
        <f>X30-X10</f>
        <v>0.54599999999999937</v>
      </c>
      <c r="Y50" s="34"/>
      <c r="Z50" s="175">
        <f>SUM(R50,T50,V50,X50)</f>
        <v>3.8689999999999962</v>
      </c>
      <c r="AB50" s="31">
        <f>AB30-AB10</f>
        <v>0.49653694000000037</v>
      </c>
      <c r="AC50" s="34"/>
      <c r="AD50" s="31">
        <v>1.0639349500000002</v>
      </c>
      <c r="AF50" s="31">
        <v>1.02313981</v>
      </c>
      <c r="AH50" s="310">
        <f>AH30-AH10</f>
        <v>0.88581786999999679</v>
      </c>
      <c r="AJ50" s="175">
        <f>SUM(AB50,AD50,AF50,AH50)</f>
        <v>3.4694295699999973</v>
      </c>
      <c r="AL50" s="31">
        <f>AL30-AL10</f>
        <v>0.91428420000000798</v>
      </c>
      <c r="AN50" s="310">
        <f>AN30-AN10</f>
        <v>0.67301210000000111</v>
      </c>
      <c r="AP50" s="310">
        <f>AP30-AP10</f>
        <v>0.63093193999999997</v>
      </c>
      <c r="AR50" s="310">
        <v>0.49453869999999611</v>
      </c>
      <c r="AT50" s="175">
        <f>SUM(AL50,AN50,AP50,AR50)</f>
        <v>2.7127669400000052</v>
      </c>
    </row>
    <row r="51" spans="1:46" x14ac:dyDescent="0.2">
      <c r="A51" s="17" t="s">
        <v>8</v>
      </c>
      <c r="B51" s="22">
        <v>2.6059999999999945</v>
      </c>
      <c r="C51" s="6"/>
      <c r="D51" s="22">
        <v>2.4849999999999568</v>
      </c>
      <c r="E51" s="6"/>
      <c r="F51" s="22">
        <v>3.0339999999999918</v>
      </c>
      <c r="G51" s="6"/>
      <c r="H51" s="6">
        <f>SUM(H49:H50)</f>
        <v>0</v>
      </c>
      <c r="I51" s="6"/>
      <c r="J51" s="6">
        <f>SUM(J49:J50)</f>
        <v>0</v>
      </c>
      <c r="K51" s="6"/>
      <c r="L51" s="6">
        <f>SUM(L49:L50)</f>
        <v>0</v>
      </c>
      <c r="M51" s="6"/>
      <c r="N51" s="6">
        <f>SUM(N49:N50)</f>
        <v>1.2489999999999997</v>
      </c>
      <c r="O51" s="6"/>
      <c r="P51" s="22">
        <f>SUM(P49:P50)</f>
        <v>1.2489999999999997</v>
      </c>
      <c r="Q51" s="6"/>
      <c r="R51" s="6">
        <f>SUM(R49:R50)</f>
        <v>1.4040000000000319</v>
      </c>
      <c r="S51" s="6"/>
      <c r="T51" s="6">
        <f>SUM(T49:T50)</f>
        <v>1.1329999999999991</v>
      </c>
      <c r="U51" s="6"/>
      <c r="V51" s="6">
        <f>SUM(V49:V50)</f>
        <v>0.78699999999999903</v>
      </c>
      <c r="W51" s="6"/>
      <c r="X51" s="6">
        <f>SUM(X49:X50)</f>
        <v>0.54599999999999937</v>
      </c>
      <c r="Y51" s="6"/>
      <c r="Z51" s="22">
        <f>SUM(Z49:Z50)</f>
        <v>3.8700000000000294</v>
      </c>
      <c r="AB51" s="6">
        <f>SUM(AB49:AB50)</f>
        <v>0.49653694000000037</v>
      </c>
      <c r="AC51" s="21"/>
      <c r="AD51" s="6">
        <v>1.0639349500000002</v>
      </c>
      <c r="AF51" s="6">
        <v>1.023139810000032</v>
      </c>
      <c r="AH51" s="304">
        <f>AH31-AH11</f>
        <v>0.88578018809181458</v>
      </c>
      <c r="AJ51" s="22">
        <f>SUM(AJ49:AJ50)</f>
        <v>3.4694295699999973</v>
      </c>
      <c r="AL51" s="6">
        <f>SUM(AL49:AL50)</f>
        <v>0.91428420000000798</v>
      </c>
      <c r="AN51" s="304">
        <f>AN31-AN11</f>
        <v>0.67301209999999401</v>
      </c>
      <c r="AP51" s="304">
        <f>AP31-AP11</f>
        <v>0.63093194000003905</v>
      </c>
      <c r="AR51" s="304">
        <v>0.49453869999996414</v>
      </c>
      <c r="AT51" s="22">
        <f>SUM(AT49:AT50)</f>
        <v>2.7127669400000052</v>
      </c>
    </row>
    <row r="52" spans="1:46" x14ac:dyDescent="0.2">
      <c r="A52" s="7"/>
      <c r="B52" s="19"/>
      <c r="C52" s="20"/>
      <c r="D52" s="19"/>
      <c r="E52" s="20"/>
      <c r="F52" s="19"/>
      <c r="G52" s="20"/>
      <c r="H52" s="18"/>
      <c r="I52" s="20"/>
      <c r="J52" s="18"/>
      <c r="K52" s="20"/>
      <c r="L52" s="18"/>
      <c r="M52" s="20"/>
      <c r="N52" s="18"/>
      <c r="O52" s="23"/>
      <c r="P52" s="19"/>
      <c r="Q52" s="20"/>
      <c r="R52" s="18"/>
      <c r="S52" s="18"/>
      <c r="T52" s="18"/>
      <c r="U52" s="20"/>
      <c r="V52" s="18"/>
      <c r="W52" s="20"/>
      <c r="X52" s="18"/>
      <c r="Y52" s="23"/>
      <c r="Z52" s="19"/>
      <c r="AB52" s="18"/>
      <c r="AC52" s="18"/>
      <c r="AJ52" s="19"/>
      <c r="AT52" s="19"/>
    </row>
    <row r="53" spans="1:46" ht="13.5" thickBot="1" x14ac:dyDescent="0.25">
      <c r="A53" s="8"/>
      <c r="B53" s="152"/>
      <c r="C53" s="3"/>
      <c r="D53" s="152"/>
      <c r="E53" s="3"/>
      <c r="F53" s="152"/>
      <c r="G53" s="3"/>
      <c r="H53" s="153"/>
      <c r="I53" s="3"/>
      <c r="J53" s="153"/>
      <c r="K53" s="3"/>
      <c r="L53" s="153"/>
      <c r="M53" s="3"/>
      <c r="N53" s="153"/>
      <c r="O53" s="3"/>
      <c r="P53" s="152"/>
      <c r="Q53" s="3"/>
      <c r="R53" s="153"/>
      <c r="S53" s="153"/>
      <c r="T53" s="3"/>
      <c r="U53" s="3"/>
      <c r="V53" s="153"/>
      <c r="W53" s="3"/>
      <c r="X53" s="153"/>
      <c r="Y53" s="3"/>
      <c r="Z53" s="152"/>
      <c r="AB53" s="153"/>
      <c r="AC53" s="153"/>
      <c r="AJ53" s="152"/>
      <c r="AT53" s="152"/>
    </row>
    <row r="54" spans="1:46" x14ac:dyDescent="0.2">
      <c r="AC54" s="154"/>
    </row>
    <row r="55" spans="1:46" ht="12.75" customHeight="1" x14ac:dyDescent="0.2">
      <c r="A55" s="363" t="s">
        <v>219</v>
      </c>
      <c r="B55" s="363"/>
      <c r="C55" s="363"/>
      <c r="D55" s="363"/>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row>
    <row r="56" spans="1:46" x14ac:dyDescent="0.2">
      <c r="A56" s="363"/>
      <c r="B56" s="363"/>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row>
  </sheetData>
  <mergeCells count="9">
    <mergeCell ref="AL5:AR5"/>
    <mergeCell ref="A55:AR56"/>
    <mergeCell ref="AL3:AT3"/>
    <mergeCell ref="H3:P3"/>
    <mergeCell ref="R3:Z3"/>
    <mergeCell ref="H5:N5"/>
    <mergeCell ref="R5:X5"/>
    <mergeCell ref="AB3:AJ3"/>
    <mergeCell ref="AB5:AH5"/>
  </mergeCells>
  <printOptions horizontalCentered="1"/>
  <pageMargins left="0.7" right="0.7" top="1" bottom="0.75" header="0.3" footer="0.3"/>
  <pageSetup scale="40" orientation="landscape" r:id="rId1"/>
  <headerFooter alignWithMargins="0">
    <oddFooter>&amp;C&amp;8PTC Investor Relations
investor@ptc.com</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T64"/>
  <sheetViews>
    <sheetView zoomScale="90" zoomScaleNormal="90" zoomScalePageLayoutView="80" workbookViewId="0">
      <pane xSplit="1" topLeftCell="B1" activePane="topRight" state="frozen"/>
      <selection activeCell="AP15" sqref="AP15"/>
      <selection pane="topRight"/>
    </sheetView>
  </sheetViews>
  <sheetFormatPr defaultColWidth="9.140625" defaultRowHeight="12.75" outlineLevelCol="1" x14ac:dyDescent="0.2"/>
  <cols>
    <col min="1" max="1" width="62.28515625" style="1" bestFit="1" customWidth="1"/>
    <col min="2" max="2" width="11.140625" style="1" customWidth="1"/>
    <col min="3" max="3" width="1.140625" style="1" customWidth="1"/>
    <col min="4" max="4" width="11.140625" style="1" customWidth="1"/>
    <col min="5" max="5" width="1.140625" style="1" customWidth="1"/>
    <col min="6" max="6" width="11.140625" style="1" customWidth="1"/>
    <col min="7" max="7" width="1.140625" style="1" customWidth="1"/>
    <col min="8" max="8" width="9.85546875" style="1" hidden="1" customWidth="1" outlineLevel="1"/>
    <col min="9" max="9" width="1.140625" style="1" hidden="1" customWidth="1" outlineLevel="1"/>
    <col min="10" max="10" width="10.140625" style="154" hidden="1" customWidth="1" outlineLevel="1"/>
    <col min="11" max="11" width="1.140625" style="1" hidden="1" customWidth="1" outlineLevel="1"/>
    <col min="12" max="12" width="9.42578125" style="1" hidden="1" customWidth="1" outlineLevel="1"/>
    <col min="13" max="13" width="1.140625" style="1" hidden="1" customWidth="1" outlineLevel="1"/>
    <col min="14" max="14" width="9.85546875" style="1" hidden="1" customWidth="1" outlineLevel="1"/>
    <col min="15" max="15" width="1.140625" style="155" hidden="1" customWidth="1" outlineLevel="1"/>
    <col min="16" max="16" width="11.140625" style="1" customWidth="1" collapsed="1"/>
    <col min="17" max="17" width="1.140625" style="1" customWidth="1"/>
    <col min="18" max="18" width="10" style="1" hidden="1" customWidth="1" outlineLevel="1"/>
    <col min="19" max="19" width="1.140625" style="1" hidden="1" customWidth="1" outlineLevel="1"/>
    <col min="20" max="20" width="10" style="1" hidden="1" customWidth="1" outlineLevel="1"/>
    <col min="21" max="21" width="1.140625" style="1" hidden="1" customWidth="1" outlineLevel="1"/>
    <col min="22" max="22" width="10" style="1" hidden="1" customWidth="1" outlineLevel="1"/>
    <col min="23" max="23" width="1.140625" style="1" hidden="1" customWidth="1" outlineLevel="1"/>
    <col min="24" max="24" width="10" style="1" hidden="1" customWidth="1" outlineLevel="1"/>
    <col min="25" max="25" width="1.140625" style="155" hidden="1" customWidth="1" outlineLevel="1"/>
    <col min="26" max="26" width="11.140625" style="1" customWidth="1" collapsed="1"/>
    <col min="27" max="27" width="1.140625" style="1" customWidth="1"/>
    <col min="28" max="28" width="10" style="1" customWidth="1" outlineLevel="1"/>
    <col min="29" max="29" width="1.28515625" style="1" customWidth="1" outlineLevel="1"/>
    <col min="30" max="30" width="10" style="1" customWidth="1" outlineLevel="1"/>
    <col min="31" max="31" width="1.28515625" style="1" customWidth="1" outlineLevel="1"/>
    <col min="32" max="32" width="10" style="1" customWidth="1" outlineLevel="1"/>
    <col min="33" max="33" width="1.28515625" style="1" customWidth="1" outlineLevel="1"/>
    <col min="34" max="34" width="10" style="1" customWidth="1" outlineLevel="1"/>
    <col min="35" max="35" width="1.28515625" style="1" customWidth="1" outlineLevel="1"/>
    <col min="36" max="36" width="11.140625" style="1" customWidth="1"/>
    <col min="37" max="37" width="1" style="1" customWidth="1"/>
    <col min="38" max="38" width="9.7109375" style="1" customWidth="1" outlineLevel="1"/>
    <col min="39" max="39" width="1" style="1" customWidth="1" outlineLevel="1"/>
    <col min="40" max="40" width="9.7109375" style="1" customWidth="1" outlineLevel="1"/>
    <col min="41" max="41" width="1" style="1" customWidth="1" outlineLevel="1"/>
    <col min="42" max="42" width="9.7109375" style="1" customWidth="1" outlineLevel="1"/>
    <col min="43" max="43" width="1" style="1" customWidth="1" outlineLevel="1"/>
    <col min="44" max="44" width="9.7109375" style="1" customWidth="1" outlineLevel="1"/>
    <col min="45" max="45" width="1" style="1" customWidth="1" outlineLevel="1"/>
    <col min="46" max="46" width="10.85546875" style="1" customWidth="1"/>
    <col min="47" max="16384" width="9.140625" style="1"/>
  </cols>
  <sheetData>
    <row r="1" spans="1:46" ht="12.75" customHeight="1" x14ac:dyDescent="0.2">
      <c r="B1" s="4"/>
      <c r="C1" s="4"/>
      <c r="D1" s="4"/>
      <c r="E1" s="4"/>
      <c r="F1" s="4"/>
      <c r="G1" s="4"/>
      <c r="H1" s="4"/>
      <c r="I1" s="4"/>
      <c r="J1" s="4"/>
      <c r="K1" s="4"/>
      <c r="L1" s="4"/>
      <c r="M1" s="4"/>
      <c r="N1" s="4"/>
      <c r="O1" s="4"/>
      <c r="P1" s="4"/>
      <c r="Q1" s="4"/>
      <c r="R1" s="4"/>
      <c r="S1" s="4"/>
      <c r="T1" s="4"/>
      <c r="U1" s="4"/>
      <c r="V1" s="4"/>
      <c r="W1" s="4"/>
      <c r="X1" s="4"/>
      <c r="Y1" s="4"/>
      <c r="Z1" s="4"/>
      <c r="AA1" s="4"/>
    </row>
    <row r="2" spans="1:46" ht="12.75" customHeight="1" thickBot="1" x14ac:dyDescent="0.25">
      <c r="J2" s="1"/>
      <c r="O2" s="1"/>
      <c r="Y2" s="1"/>
    </row>
    <row r="3" spans="1:46" s="3" customFormat="1" ht="12.75" customHeight="1" thickBot="1" x14ac:dyDescent="0.25">
      <c r="B3" s="26" t="s">
        <v>6</v>
      </c>
      <c r="C3" s="1"/>
      <c r="D3" s="26" t="s">
        <v>5</v>
      </c>
      <c r="E3" s="1"/>
      <c r="F3" s="26" t="s">
        <v>4</v>
      </c>
      <c r="H3" s="359" t="s">
        <v>3</v>
      </c>
      <c r="I3" s="360"/>
      <c r="J3" s="360"/>
      <c r="K3" s="360"/>
      <c r="L3" s="360"/>
      <c r="M3" s="360"/>
      <c r="N3" s="360"/>
      <c r="O3" s="360"/>
      <c r="P3" s="361"/>
      <c r="R3" s="359" t="s">
        <v>2</v>
      </c>
      <c r="S3" s="360"/>
      <c r="T3" s="360"/>
      <c r="U3" s="360"/>
      <c r="V3" s="360"/>
      <c r="W3" s="360"/>
      <c r="X3" s="360"/>
      <c r="Y3" s="360"/>
      <c r="Z3" s="361"/>
      <c r="AB3" s="359" t="s">
        <v>140</v>
      </c>
      <c r="AC3" s="360"/>
      <c r="AD3" s="360"/>
      <c r="AE3" s="360"/>
      <c r="AF3" s="360"/>
      <c r="AG3" s="360"/>
      <c r="AH3" s="360"/>
      <c r="AI3" s="360"/>
      <c r="AJ3" s="361"/>
      <c r="AL3" s="351" t="s">
        <v>210</v>
      </c>
      <c r="AM3" s="352"/>
      <c r="AN3" s="352"/>
      <c r="AO3" s="352"/>
      <c r="AP3" s="352"/>
      <c r="AQ3" s="352"/>
      <c r="AR3" s="352"/>
      <c r="AS3" s="352"/>
      <c r="AT3" s="353"/>
    </row>
    <row r="4" spans="1:46" s="3" customFormat="1" ht="12.75" customHeight="1" thickBot="1" x14ac:dyDescent="0.25">
      <c r="AL4" s="249"/>
      <c r="AM4" s="249"/>
      <c r="AN4" s="249"/>
      <c r="AO4" s="249"/>
      <c r="AP4" s="249"/>
      <c r="AQ4" s="70"/>
      <c r="AR4" s="70"/>
    </row>
    <row r="5" spans="1:46" s="3" customFormat="1" ht="12.75" customHeight="1" x14ac:dyDescent="0.2">
      <c r="A5" s="16" t="s">
        <v>201</v>
      </c>
      <c r="B5" s="9" t="s">
        <v>1</v>
      </c>
      <c r="D5" s="9" t="s">
        <v>1</v>
      </c>
      <c r="F5" s="9" t="s">
        <v>1</v>
      </c>
      <c r="H5" s="362" t="s">
        <v>0</v>
      </c>
      <c r="I5" s="362"/>
      <c r="J5" s="362"/>
      <c r="K5" s="362"/>
      <c r="L5" s="362"/>
      <c r="M5" s="362"/>
      <c r="N5" s="362"/>
      <c r="P5" s="9" t="s">
        <v>1</v>
      </c>
      <c r="R5" s="362" t="s">
        <v>0</v>
      </c>
      <c r="S5" s="362"/>
      <c r="T5" s="362"/>
      <c r="U5" s="362"/>
      <c r="V5" s="362"/>
      <c r="W5" s="362"/>
      <c r="X5" s="362"/>
      <c r="Z5" s="9" t="s">
        <v>1</v>
      </c>
      <c r="AB5" s="362" t="s">
        <v>0</v>
      </c>
      <c r="AC5" s="362"/>
      <c r="AD5" s="362"/>
      <c r="AE5" s="362"/>
      <c r="AF5" s="362"/>
      <c r="AG5" s="362"/>
      <c r="AH5" s="362"/>
      <c r="AJ5" s="9" t="s">
        <v>1</v>
      </c>
      <c r="AL5" s="350" t="s">
        <v>0</v>
      </c>
      <c r="AM5" s="350"/>
      <c r="AN5" s="350"/>
      <c r="AO5" s="350"/>
      <c r="AP5" s="350"/>
      <c r="AQ5" s="350"/>
      <c r="AR5" s="350"/>
      <c r="AT5" s="9" t="s">
        <v>1</v>
      </c>
    </row>
    <row r="6" spans="1:46" s="2" customFormat="1" ht="12.75" customHeight="1" x14ac:dyDescent="0.2">
      <c r="A6" s="5"/>
      <c r="B6" s="11">
        <v>40816</v>
      </c>
      <c r="D6" s="11">
        <v>41182</v>
      </c>
      <c r="F6" s="11">
        <v>41547</v>
      </c>
      <c r="H6" s="10">
        <v>41636</v>
      </c>
      <c r="J6" s="10">
        <v>41727</v>
      </c>
      <c r="L6" s="10">
        <v>41818</v>
      </c>
      <c r="N6" s="10">
        <v>41912</v>
      </c>
      <c r="P6" s="11">
        <v>41912</v>
      </c>
      <c r="R6" s="10">
        <v>42007</v>
      </c>
      <c r="S6" s="12"/>
      <c r="T6" s="10">
        <v>42098</v>
      </c>
      <c r="V6" s="10">
        <v>42189</v>
      </c>
      <c r="X6" s="10">
        <v>42277</v>
      </c>
      <c r="Z6" s="11">
        <v>42277</v>
      </c>
      <c r="AB6" s="10">
        <v>42371</v>
      </c>
      <c r="AC6" s="12"/>
      <c r="AD6" s="10">
        <v>42462</v>
      </c>
      <c r="AF6" s="10">
        <v>42553</v>
      </c>
      <c r="AH6" s="10">
        <v>42643</v>
      </c>
      <c r="AJ6" s="11">
        <v>42643</v>
      </c>
      <c r="AL6" s="275">
        <v>42735</v>
      </c>
      <c r="AM6" s="274"/>
      <c r="AN6" s="275">
        <v>42826</v>
      </c>
      <c r="AO6" s="274"/>
      <c r="AP6" s="275">
        <v>42917</v>
      </c>
      <c r="AQ6" s="76"/>
      <c r="AR6" s="275">
        <v>43008</v>
      </c>
      <c r="AT6" s="11">
        <v>43008</v>
      </c>
    </row>
    <row r="7" spans="1:46" s="140" customFormat="1" ht="12.75" customHeight="1" x14ac:dyDescent="0.2">
      <c r="A7" s="13" t="s">
        <v>7</v>
      </c>
      <c r="B7" s="137"/>
      <c r="C7" s="23"/>
      <c r="D7" s="137"/>
      <c r="E7" s="23"/>
      <c r="F7" s="137"/>
      <c r="G7" s="23"/>
      <c r="H7" s="138"/>
      <c r="I7" s="23"/>
      <c r="J7" s="138"/>
      <c r="K7" s="23"/>
      <c r="L7" s="139"/>
      <c r="M7" s="23"/>
      <c r="N7" s="139"/>
      <c r="O7" s="23"/>
      <c r="P7" s="137"/>
      <c r="Q7" s="23"/>
      <c r="R7" s="138"/>
      <c r="S7" s="138"/>
      <c r="T7" s="139"/>
      <c r="U7" s="23"/>
      <c r="V7" s="139"/>
      <c r="W7" s="23"/>
      <c r="X7" s="139"/>
      <c r="Y7" s="23"/>
      <c r="Z7" s="137"/>
      <c r="AA7" s="23"/>
      <c r="AB7" s="138"/>
      <c r="AC7" s="138"/>
      <c r="AD7" s="138"/>
      <c r="AH7" s="139"/>
      <c r="AJ7" s="137"/>
      <c r="AT7" s="137"/>
    </row>
    <row r="8" spans="1:46" s="140" customFormat="1" ht="12.75" customHeight="1" x14ac:dyDescent="0.2">
      <c r="A8" s="5" t="s">
        <v>152</v>
      </c>
      <c r="B8" s="137"/>
      <c r="C8" s="23"/>
      <c r="D8" s="137"/>
      <c r="E8" s="23"/>
      <c r="F8" s="137"/>
      <c r="G8" s="23"/>
      <c r="H8" s="138"/>
      <c r="I8" s="23"/>
      <c r="J8" s="138"/>
      <c r="K8" s="23"/>
      <c r="L8" s="139"/>
      <c r="M8" s="23"/>
      <c r="N8" s="139"/>
      <c r="O8" s="23"/>
      <c r="P8" s="137"/>
      <c r="Q8" s="23"/>
      <c r="R8" s="138"/>
      <c r="S8" s="138"/>
      <c r="T8" s="139"/>
      <c r="U8" s="23"/>
      <c r="V8" s="139"/>
      <c r="W8" s="23"/>
      <c r="X8" s="139"/>
      <c r="Y8" s="23"/>
      <c r="Z8" s="137"/>
      <c r="AA8" s="23"/>
      <c r="AB8" s="138"/>
      <c r="AC8" s="138"/>
      <c r="AD8" s="138"/>
      <c r="AH8" s="139"/>
      <c r="AJ8" s="137"/>
      <c r="AT8" s="137"/>
    </row>
    <row r="9" spans="1:46" s="140" customFormat="1" ht="12.75" customHeight="1" x14ac:dyDescent="0.2">
      <c r="A9" s="14" t="s">
        <v>153</v>
      </c>
      <c r="B9" s="22">
        <v>429.21300000000002</v>
      </c>
      <c r="C9" s="23"/>
      <c r="D9" s="22">
        <v>479.93099999999998</v>
      </c>
      <c r="E9" s="23"/>
      <c r="F9" s="22">
        <v>522.78800000000001</v>
      </c>
      <c r="G9" s="23"/>
      <c r="H9" s="6">
        <v>138.87799999999999</v>
      </c>
      <c r="I9" s="23"/>
      <c r="J9" s="6">
        <v>134.376</v>
      </c>
      <c r="K9" s="23"/>
      <c r="L9" s="6">
        <v>130.37899999999999</v>
      </c>
      <c r="M9" s="23"/>
      <c r="N9" s="6">
        <v>155.03800000000001</v>
      </c>
      <c r="O9" s="23"/>
      <c r="P9" s="22">
        <f>SUM(H9,J9,L9,N9)</f>
        <v>558.67100000000005</v>
      </c>
      <c r="Q9" s="23"/>
      <c r="R9" s="6">
        <v>136.10499999999999</v>
      </c>
      <c r="S9" s="21"/>
      <c r="T9" s="6">
        <v>131.83354788169504</v>
      </c>
      <c r="U9" s="23"/>
      <c r="V9" s="6">
        <v>134.39040016232849</v>
      </c>
      <c r="W9" s="23"/>
      <c r="X9" s="6">
        <v>127.98189269242313</v>
      </c>
      <c r="Y9" s="23"/>
      <c r="Z9" s="22">
        <f>SUM(R9,T9,V9,X9)</f>
        <v>530.31084073644672</v>
      </c>
      <c r="AA9" s="23"/>
      <c r="AB9" s="6">
        <v>126.53706364992915</v>
      </c>
      <c r="AC9" s="6"/>
      <c r="AD9" s="6">
        <v>118.222467618252</v>
      </c>
      <c r="AF9" s="6">
        <v>121.1378395225</v>
      </c>
      <c r="AH9" s="6">
        <v>121.6966535955</v>
      </c>
      <c r="AJ9" s="22">
        <f>SUM(AB9,AD9,AF9,AH9)</f>
        <v>487.59402438618116</v>
      </c>
      <c r="AL9" s="6">
        <v>124.74870957911961</v>
      </c>
      <c r="AN9" s="304">
        <v>124.25841483524788</v>
      </c>
      <c r="AP9" s="304">
        <v>123.98123794623761</v>
      </c>
      <c r="AR9" s="304">
        <v>127.88719014618744</v>
      </c>
      <c r="AT9" s="22">
        <f>SUM(AL9,AN9,AP9,AR9)</f>
        <v>500.87555250679253</v>
      </c>
    </row>
    <row r="10" spans="1:46" s="159" customFormat="1" ht="12.75" customHeight="1" x14ac:dyDescent="0.2">
      <c r="A10" s="15" t="s">
        <v>154</v>
      </c>
      <c r="B10" s="157">
        <v>466.541</v>
      </c>
      <c r="C10" s="18"/>
      <c r="D10" s="157">
        <v>480.28699999999998</v>
      </c>
      <c r="E10" s="18"/>
      <c r="F10" s="157">
        <v>479.87700000000001</v>
      </c>
      <c r="G10" s="18"/>
      <c r="H10" s="158">
        <v>127.044</v>
      </c>
      <c r="I10" s="18"/>
      <c r="J10" s="158">
        <v>128.018</v>
      </c>
      <c r="K10" s="18"/>
      <c r="L10" s="158">
        <v>130.65899999999999</v>
      </c>
      <c r="M10" s="18"/>
      <c r="N10" s="158">
        <v>142.37</v>
      </c>
      <c r="O10" s="24"/>
      <c r="P10" s="157">
        <f>SUM(H10,J10,L10,N10)</f>
        <v>528.09100000000001</v>
      </c>
      <c r="Q10" s="18"/>
      <c r="R10" s="158">
        <v>128.238</v>
      </c>
      <c r="S10" s="158"/>
      <c r="T10" s="158">
        <v>110.33668361384495</v>
      </c>
      <c r="U10" s="18"/>
      <c r="V10" s="158">
        <v>109.53063037159072</v>
      </c>
      <c r="W10" s="18"/>
      <c r="X10" s="158">
        <v>119.69972438638146</v>
      </c>
      <c r="Y10" s="24"/>
      <c r="Z10" s="157">
        <f>SUM(R10,T10,V10,X10)</f>
        <v>467.8050383718172</v>
      </c>
      <c r="AA10" s="18"/>
      <c r="AB10" s="158">
        <v>107.63664178717877</v>
      </c>
      <c r="AC10" s="158"/>
      <c r="AD10" s="158">
        <v>100.951774976778</v>
      </c>
      <c r="AF10" s="158">
        <v>108.67238103709998</v>
      </c>
      <c r="AH10" s="158">
        <v>107.00729575240001</v>
      </c>
      <c r="AJ10" s="157">
        <f>SUM(AB10,AD10,AF10,AH10)</f>
        <v>424.26809355345677</v>
      </c>
      <c r="AL10" s="158">
        <v>103.71465566780796</v>
      </c>
      <c r="AN10" s="327">
        <v>101.05306084754625</v>
      </c>
      <c r="AP10" s="331">
        <v>111.34487905972347</v>
      </c>
      <c r="AR10" s="331">
        <v>119.0700954688609</v>
      </c>
      <c r="AT10" s="22">
        <f>SUM(AL10,AN10,AP10,AR10)</f>
        <v>435.18269104393858</v>
      </c>
    </row>
    <row r="11" spans="1:46" s="159" customFormat="1" ht="12.75" customHeight="1" x14ac:dyDescent="0.2">
      <c r="A11" s="15" t="s">
        <v>215</v>
      </c>
      <c r="B11" s="160">
        <v>271.19599999999997</v>
      </c>
      <c r="C11" s="18"/>
      <c r="D11" s="160">
        <v>295.46000000000004</v>
      </c>
      <c r="E11" s="18"/>
      <c r="F11" s="160">
        <v>290.87699999999995</v>
      </c>
      <c r="G11" s="18"/>
      <c r="H11" s="161">
        <v>59.003</v>
      </c>
      <c r="I11" s="18"/>
      <c r="J11" s="161">
        <v>66.305999999999997</v>
      </c>
      <c r="K11" s="18"/>
      <c r="L11" s="161">
        <v>75.596000000000004</v>
      </c>
      <c r="M11" s="18"/>
      <c r="N11" s="161">
        <v>69.3</v>
      </c>
      <c r="O11" s="24"/>
      <c r="P11" s="160">
        <v>270.20500000000004</v>
      </c>
      <c r="Q11" s="18"/>
      <c r="R11" s="161">
        <v>61.099000000000004</v>
      </c>
      <c r="S11" s="18"/>
      <c r="T11" s="161">
        <v>71.949373769884957</v>
      </c>
      <c r="U11" s="18"/>
      <c r="V11" s="161">
        <v>59.192058477501718</v>
      </c>
      <c r="W11" s="18"/>
      <c r="X11" s="161">
        <v>64.88598890723577</v>
      </c>
      <c r="Y11" s="24"/>
      <c r="Z11" s="160">
        <v>257.125</v>
      </c>
      <c r="AA11" s="18"/>
      <c r="AB11" s="161">
        <v>56.843715135035133</v>
      </c>
      <c r="AC11" s="18"/>
      <c r="AD11" s="161">
        <v>53.4526598787346</v>
      </c>
      <c r="AE11" s="18"/>
      <c r="AF11" s="161">
        <v>58.841982834999996</v>
      </c>
      <c r="AG11" s="18"/>
      <c r="AH11" s="161">
        <v>59.533001109499999</v>
      </c>
      <c r="AI11" s="24"/>
      <c r="AJ11" s="160">
        <v>228.66964382323459</v>
      </c>
      <c r="AL11" s="161">
        <v>57.86000817870962</v>
      </c>
      <c r="AN11" s="325">
        <v>54.727971956612507</v>
      </c>
      <c r="AP11" s="305">
        <v>55.96694829731036</v>
      </c>
      <c r="AR11" s="305">
        <v>59.421392828309997</v>
      </c>
      <c r="AT11" s="313">
        <f>SUM(AL11,AN11,AP11,AR11)</f>
        <v>227.97632126094248</v>
      </c>
    </row>
    <row r="12" spans="1:46" s="140" customFormat="1" ht="12.75" customHeight="1" x14ac:dyDescent="0.2">
      <c r="A12" s="17" t="s">
        <v>8</v>
      </c>
      <c r="B12" s="22">
        <v>1166.95</v>
      </c>
      <c r="C12" s="20"/>
      <c r="D12" s="22">
        <v>1255.6780000000001</v>
      </c>
      <c r="E12" s="20"/>
      <c r="F12" s="22">
        <v>1293.5419999999999</v>
      </c>
      <c r="G12" s="20"/>
      <c r="H12" s="6">
        <f>SUM(H9:H11)</f>
        <v>324.92499999999995</v>
      </c>
      <c r="I12" s="20"/>
      <c r="J12" s="6">
        <f>SUM(J9:J11)</f>
        <v>328.7</v>
      </c>
      <c r="K12" s="20"/>
      <c r="L12" s="6">
        <f>SUM(L9:L11)</f>
        <v>336.63400000000001</v>
      </c>
      <c r="M12" s="20"/>
      <c r="N12" s="6">
        <f>SUM(N9:N11)</f>
        <v>366.70800000000003</v>
      </c>
      <c r="O12" s="23"/>
      <c r="P12" s="22">
        <f>SUM(P9:P11)</f>
        <v>1356.9670000000001</v>
      </c>
      <c r="Q12" s="20"/>
      <c r="R12" s="6">
        <f>SUM(R9:R11)</f>
        <v>325.44199999999995</v>
      </c>
      <c r="S12" s="21"/>
      <c r="T12" s="6">
        <f>SUM(T9:T11)</f>
        <v>314.11960526542498</v>
      </c>
      <c r="U12" s="20"/>
      <c r="V12" s="6">
        <f>SUM(V9:V11)</f>
        <v>303.11308901142093</v>
      </c>
      <c r="W12" s="20"/>
      <c r="X12" s="6">
        <f>SUM(X9:X11)</f>
        <v>312.56760598604035</v>
      </c>
      <c r="Y12" s="23"/>
      <c r="Z12" s="22">
        <f>SUM(Z9:Z11)</f>
        <v>1255.2408791082639</v>
      </c>
      <c r="AA12" s="20"/>
      <c r="AB12" s="6">
        <f>SUM(AB9:AB11)</f>
        <v>291.01742057214307</v>
      </c>
      <c r="AC12" s="21"/>
      <c r="AD12" s="6">
        <v>272.62690247376457</v>
      </c>
      <c r="AF12" s="6">
        <v>288.65220339460001</v>
      </c>
      <c r="AH12" s="6">
        <v>288.23695045739998</v>
      </c>
      <c r="AJ12" s="22">
        <f>SUM(AJ9:AJ11)</f>
        <v>1140.5317617628725</v>
      </c>
      <c r="AL12" s="6">
        <f>SUM(AL9:AL11)</f>
        <v>286.32337342563721</v>
      </c>
      <c r="AN12" s="304">
        <f>SUM(AN9:AN11)</f>
        <v>280.03944763940666</v>
      </c>
      <c r="AP12" s="304">
        <f>SUM(AP9:AP11)</f>
        <v>291.29306530327142</v>
      </c>
      <c r="AR12" s="304">
        <f>SUM(AR9:AR11)</f>
        <v>306.37867844335835</v>
      </c>
      <c r="AT12" s="22">
        <f>SUM(AT9:AT11)</f>
        <v>1164.0345648116736</v>
      </c>
    </row>
    <row r="13" spans="1:46" s="140" customFormat="1" ht="12.75" customHeight="1" x14ac:dyDescent="0.2">
      <c r="A13" s="7"/>
      <c r="B13" s="137"/>
      <c r="C13" s="23"/>
      <c r="D13" s="137"/>
      <c r="E13" s="23"/>
      <c r="F13" s="137"/>
      <c r="G13" s="23"/>
      <c r="H13" s="138"/>
      <c r="I13" s="23"/>
      <c r="J13" s="138"/>
      <c r="K13" s="23"/>
      <c r="L13" s="139"/>
      <c r="M13" s="23"/>
      <c r="N13" s="139"/>
      <c r="O13" s="23"/>
      <c r="P13" s="137"/>
      <c r="Q13" s="23"/>
      <c r="R13" s="138"/>
      <c r="S13" s="138"/>
      <c r="T13" s="139"/>
      <c r="U13" s="23"/>
      <c r="V13" s="139"/>
      <c r="W13" s="23"/>
      <c r="X13" s="139"/>
      <c r="Y13" s="23"/>
      <c r="Z13" s="137"/>
      <c r="AA13" s="23"/>
      <c r="AB13" s="138"/>
      <c r="AC13" s="138"/>
      <c r="AD13" s="138"/>
      <c r="AF13" s="138"/>
      <c r="AH13" s="139"/>
      <c r="AJ13" s="137"/>
      <c r="AL13" s="138"/>
      <c r="AN13" s="306"/>
      <c r="AP13" s="306"/>
      <c r="AR13" s="306"/>
      <c r="AT13" s="340"/>
    </row>
    <row r="14" spans="1:46" s="140" customFormat="1" ht="12.75" customHeight="1" x14ac:dyDescent="0.2">
      <c r="A14" s="5" t="s">
        <v>155</v>
      </c>
      <c r="B14" s="137"/>
      <c r="C14" s="23"/>
      <c r="D14" s="137"/>
      <c r="E14" s="23"/>
      <c r="F14" s="137"/>
      <c r="G14" s="23"/>
      <c r="H14" s="138"/>
      <c r="I14" s="23"/>
      <c r="J14" s="138"/>
      <c r="K14" s="23"/>
      <c r="L14" s="139"/>
      <c r="M14" s="23"/>
      <c r="N14" s="139"/>
      <c r="O14" s="23"/>
      <c r="P14" s="137"/>
      <c r="Q14" s="23"/>
      <c r="R14" s="138"/>
      <c r="S14" s="138"/>
      <c r="T14" s="139"/>
      <c r="U14" s="23"/>
      <c r="V14" s="139"/>
      <c r="W14" s="23"/>
      <c r="X14" s="139"/>
      <c r="Y14" s="23"/>
      <c r="Z14" s="137"/>
      <c r="AA14" s="23"/>
      <c r="AB14" s="138"/>
      <c r="AC14" s="138"/>
      <c r="AD14" s="138"/>
      <c r="AF14" s="138"/>
      <c r="AH14" s="139"/>
      <c r="AJ14" s="137"/>
      <c r="AL14" s="138"/>
      <c r="AN14" s="307"/>
      <c r="AP14" s="307"/>
      <c r="AR14" s="307"/>
      <c r="AT14" s="137"/>
    </row>
    <row r="15" spans="1:46" s="140" customFormat="1" ht="12.75" customHeight="1" x14ac:dyDescent="0.2">
      <c r="A15" s="14" t="s">
        <v>153</v>
      </c>
      <c r="B15" s="141">
        <f>B9/B$12</f>
        <v>0.36780753245640346</v>
      </c>
      <c r="C15" s="142"/>
      <c r="D15" s="141">
        <f>D9/D$12</f>
        <v>0.3822086554036942</v>
      </c>
      <c r="E15" s="142"/>
      <c r="F15" s="141">
        <f>F9/F$12</f>
        <v>0.40415231975459631</v>
      </c>
      <c r="G15" s="142"/>
      <c r="H15" s="143">
        <f>H9/H$12</f>
        <v>0.42741555743633147</v>
      </c>
      <c r="I15" s="142"/>
      <c r="J15" s="143">
        <f>J9/J$12</f>
        <v>0.40881046547003347</v>
      </c>
      <c r="K15" s="142"/>
      <c r="L15" s="143">
        <f>L9/L$12</f>
        <v>0.3873019362274755</v>
      </c>
      <c r="M15" s="142"/>
      <c r="N15" s="143">
        <f>N9/N$12</f>
        <v>0.42278324988819443</v>
      </c>
      <c r="O15" s="142"/>
      <c r="P15" s="141">
        <f>P9/P$12</f>
        <v>0.41170566417606325</v>
      </c>
      <c r="Q15" s="142"/>
      <c r="R15" s="143">
        <f>R9/R$12</f>
        <v>0.41821584183971339</v>
      </c>
      <c r="S15" s="142"/>
      <c r="T15" s="143">
        <f>T9/T$12</f>
        <v>0.41969219899629712</v>
      </c>
      <c r="U15" s="142"/>
      <c r="V15" s="143">
        <f>V9/V$12</f>
        <v>0.4433671953944055</v>
      </c>
      <c r="W15" s="142"/>
      <c r="X15" s="143">
        <f>X9/X$12</f>
        <v>0.40945347579665359</v>
      </c>
      <c r="Y15" s="142"/>
      <c r="Z15" s="141">
        <f>Z9/Z$12</f>
        <v>0.42247735041355966</v>
      </c>
      <c r="AA15" s="142"/>
      <c r="AB15" s="143">
        <f>AB9/AB$12</f>
        <v>0.43480924063293552</v>
      </c>
      <c r="AC15" s="242"/>
      <c r="AD15" s="143">
        <f>AD9/AD$12</f>
        <v>0.43364197203402838</v>
      </c>
      <c r="AF15" s="143">
        <f>AF9/AF$12</f>
        <v>0.41966712222494057</v>
      </c>
      <c r="AH15" s="143">
        <f>AH9/AH$12</f>
        <v>0.42221045359514436</v>
      </c>
      <c r="AJ15" s="141">
        <f>AJ9/AJ$12</f>
        <v>0.42751463898955988</v>
      </c>
      <c r="AL15" s="143">
        <f>AL9/AL$12</f>
        <v>0.43569167297310729</v>
      </c>
      <c r="AN15" s="308">
        <f>AN9/AN$12</f>
        <v>0.44371754009188541</v>
      </c>
      <c r="AP15" s="308">
        <f>AP9/AP$12</f>
        <v>0.4256237195937298</v>
      </c>
      <c r="AR15" s="308">
        <f>AR9/AR$12</f>
        <v>0.41741543764061417</v>
      </c>
      <c r="AT15" s="141">
        <f>AT9/AT$12</f>
        <v>0.43029268000115445</v>
      </c>
    </row>
    <row r="16" spans="1:46" s="140" customFormat="1" ht="12.75" customHeight="1" x14ac:dyDescent="0.2">
      <c r="A16" s="15" t="s">
        <v>154</v>
      </c>
      <c r="B16" s="141">
        <f>B10/B$12</f>
        <v>0.39979519259608381</v>
      </c>
      <c r="C16" s="142"/>
      <c r="D16" s="141">
        <f>D10/D$12</f>
        <v>0.38249216757799365</v>
      </c>
      <c r="E16" s="142"/>
      <c r="F16" s="141">
        <f>F10/F$12</f>
        <v>0.37097906368714739</v>
      </c>
      <c r="G16" s="142"/>
      <c r="H16" s="143">
        <f>H10/H$12</f>
        <v>0.39099484496422254</v>
      </c>
      <c r="I16" s="142"/>
      <c r="J16" s="143">
        <f>J10/J$12</f>
        <v>0.3894675996349255</v>
      </c>
      <c r="K16" s="142"/>
      <c r="L16" s="143">
        <f>L10/L$12</f>
        <v>0.38813370010159398</v>
      </c>
      <c r="M16" s="142"/>
      <c r="N16" s="143">
        <f>N10/N$12</f>
        <v>0.38823805316491594</v>
      </c>
      <c r="O16" s="142"/>
      <c r="P16" s="141">
        <f>P10/P$12</f>
        <v>0.38917011246404665</v>
      </c>
      <c r="Q16" s="142"/>
      <c r="R16" s="143">
        <f>R10/R$12</f>
        <v>0.39404256365189499</v>
      </c>
      <c r="S16" s="142"/>
      <c r="T16" s="143">
        <f>T10/T$12</f>
        <v>0.35125691540524062</v>
      </c>
      <c r="U16" s="142"/>
      <c r="V16" s="143">
        <f>V10/V$12</f>
        <v>0.36135236102411844</v>
      </c>
      <c r="W16" s="142"/>
      <c r="X16" s="143">
        <f>X10/X$12</f>
        <v>0.38295626960052731</v>
      </c>
      <c r="Y16" s="142"/>
      <c r="Z16" s="141">
        <f>Z10/Z$12</f>
        <v>0.37268148779870103</v>
      </c>
      <c r="AA16" s="142"/>
      <c r="AB16" s="143">
        <f>AB10/AB$12</f>
        <v>0.36986322528584059</v>
      </c>
      <c r="AC16" s="242"/>
      <c r="AD16" s="143">
        <f>AD10/AD$12</f>
        <v>0.37029278497742085</v>
      </c>
      <c r="AF16" s="143">
        <f>AF10/AF$12</f>
        <v>0.37648207690464136</v>
      </c>
      <c r="AH16" s="143">
        <f>AH10/AH$12</f>
        <v>0.37124766822085559</v>
      </c>
      <c r="AJ16" s="141">
        <f>AJ10/AJ$12</f>
        <v>0.37199147606173039</v>
      </c>
      <c r="AL16" s="143">
        <f>AL10/AL$12</f>
        <v>0.36222909232642275</v>
      </c>
      <c r="AN16" s="308">
        <f>AN10/AN$12</f>
        <v>0.36085295018031682</v>
      </c>
      <c r="AP16" s="308">
        <f>AP10/AP$12</f>
        <v>0.38224349400079244</v>
      </c>
      <c r="AR16" s="308">
        <f>AR10/AR$12</f>
        <v>0.3886370163675536</v>
      </c>
      <c r="AT16" s="141">
        <f>AT10/AT$12</f>
        <v>0.37385718963967857</v>
      </c>
    </row>
    <row r="17" spans="1:46" s="140" customFormat="1" ht="12.75" customHeight="1" x14ac:dyDescent="0.2">
      <c r="A17" s="15" t="s">
        <v>215</v>
      </c>
      <c r="B17" s="144">
        <f>B11/B$12</f>
        <v>0.23239727494751272</v>
      </c>
      <c r="C17" s="142"/>
      <c r="D17" s="144">
        <f>D11/D$12</f>
        <v>0.23529917701831202</v>
      </c>
      <c r="E17" s="142"/>
      <c r="F17" s="144">
        <f>F11/F$12</f>
        <v>0.2248686165582563</v>
      </c>
      <c r="G17" s="142"/>
      <c r="H17" s="145">
        <f>H11/H$12</f>
        <v>0.18158959759944604</v>
      </c>
      <c r="I17" s="142"/>
      <c r="J17" s="145">
        <f>J11/J$12</f>
        <v>0.20172193489504106</v>
      </c>
      <c r="K17" s="142"/>
      <c r="L17" s="145">
        <f>L11/L$12</f>
        <v>0.22456436367093044</v>
      </c>
      <c r="M17" s="142"/>
      <c r="N17" s="145">
        <f>N11/N$12</f>
        <v>0.1889786969468896</v>
      </c>
      <c r="O17" s="142"/>
      <c r="P17" s="144">
        <f>P11/P$12</f>
        <v>0.19912422335989013</v>
      </c>
      <c r="Q17" s="142"/>
      <c r="R17" s="145">
        <f>R11/R$12</f>
        <v>0.1877415945083917</v>
      </c>
      <c r="S17" s="142"/>
      <c r="T17" s="145">
        <f>T11/T$12</f>
        <v>0.22905088559846218</v>
      </c>
      <c r="U17" s="142"/>
      <c r="V17" s="145">
        <f>V11/V$12</f>
        <v>0.19528044358147606</v>
      </c>
      <c r="W17" s="142"/>
      <c r="X17" s="145">
        <f>X11/X$12</f>
        <v>0.20759025460281913</v>
      </c>
      <c r="Y17" s="142"/>
      <c r="Z17" s="144">
        <f>Z11/Z$12</f>
        <v>0.20484116178773931</v>
      </c>
      <c r="AA17" s="142"/>
      <c r="AB17" s="145">
        <f>AB11/AB$12</f>
        <v>0.19532753408122386</v>
      </c>
      <c r="AC17" s="142"/>
      <c r="AD17" s="145">
        <f>AD11/AD$12</f>
        <v>0.19606524298855083</v>
      </c>
      <c r="AE17" s="142"/>
      <c r="AF17" s="145">
        <f>AF11/AF$12</f>
        <v>0.20385080087041799</v>
      </c>
      <c r="AG17" s="142"/>
      <c r="AH17" s="145">
        <f>AH11/AH$12</f>
        <v>0.20654187818400016</v>
      </c>
      <c r="AI17" s="142"/>
      <c r="AJ17" s="144">
        <f>AJ11/AJ$12</f>
        <v>0.20049388494870973</v>
      </c>
      <c r="AL17" s="145">
        <f>AL11/AL$12</f>
        <v>0.20207923470046987</v>
      </c>
      <c r="AN17" s="326">
        <f>AN11/AN$12</f>
        <v>0.19542950972779766</v>
      </c>
      <c r="AP17" s="326">
        <f>AP11/AP$12</f>
        <v>0.19213278640547785</v>
      </c>
      <c r="AR17" s="326">
        <f>AR11/AR$12</f>
        <v>0.19394754599183214</v>
      </c>
      <c r="AT17" s="144">
        <f>AT11/AT$12</f>
        <v>0.19585013035916699</v>
      </c>
    </row>
    <row r="18" spans="1:46" s="140" customFormat="1" ht="12.75" customHeight="1" x14ac:dyDescent="0.2">
      <c r="A18" s="17" t="s">
        <v>8</v>
      </c>
      <c r="B18" s="141">
        <f>SUM(B15:B17)</f>
        <v>1</v>
      </c>
      <c r="C18" s="143"/>
      <c r="D18" s="141">
        <f>SUM(D15:D17)</f>
        <v>0.99999999999999989</v>
      </c>
      <c r="E18" s="143"/>
      <c r="F18" s="141">
        <f>SUM(F15:F17)</f>
        <v>1</v>
      </c>
      <c r="G18" s="143"/>
      <c r="H18" s="143">
        <f>SUM(H15:H17)</f>
        <v>1</v>
      </c>
      <c r="I18" s="143"/>
      <c r="J18" s="143">
        <f>SUM(J15:J17)</f>
        <v>1</v>
      </c>
      <c r="K18" s="143"/>
      <c r="L18" s="143">
        <f>SUM(L15:L17)</f>
        <v>1</v>
      </c>
      <c r="M18" s="143"/>
      <c r="N18" s="143">
        <f>SUM(N15:N17)</f>
        <v>1</v>
      </c>
      <c r="O18" s="142"/>
      <c r="P18" s="141">
        <f>SUM(P15:P17)</f>
        <v>1</v>
      </c>
      <c r="Q18" s="143"/>
      <c r="R18" s="143">
        <f>SUM(R15:R17)</f>
        <v>1.0000000000000002</v>
      </c>
      <c r="S18" s="143"/>
      <c r="T18" s="143">
        <f>SUM(T15:T17)</f>
        <v>0.99999999999999989</v>
      </c>
      <c r="U18" s="143"/>
      <c r="V18" s="143">
        <f>SUM(V15:V17)</f>
        <v>1</v>
      </c>
      <c r="W18" s="143"/>
      <c r="X18" s="143">
        <f>SUM(X15:X17)</f>
        <v>1</v>
      </c>
      <c r="Y18" s="142"/>
      <c r="Z18" s="141">
        <f>SUM(Z15:Z17)</f>
        <v>1</v>
      </c>
      <c r="AA18" s="143"/>
      <c r="AB18" s="143">
        <f>SUM(AB15:AB17)</f>
        <v>0.99999999999999989</v>
      </c>
      <c r="AC18" s="242"/>
      <c r="AD18" s="143">
        <f>SUM(AD15:AD17)</f>
        <v>1</v>
      </c>
      <c r="AE18" s="146"/>
      <c r="AF18" s="143">
        <f>SUM(AF15:AF17)</f>
        <v>0.99999999999999989</v>
      </c>
      <c r="AH18" s="143">
        <f>SUM(AH15:AH17)</f>
        <v>1</v>
      </c>
      <c r="AJ18" s="141">
        <f>SUM(AJ15:AJ17)</f>
        <v>1</v>
      </c>
      <c r="AL18" s="143">
        <f>SUM(AL15:AL17)</f>
        <v>0.99999999999999989</v>
      </c>
      <c r="AN18" s="308">
        <f>AN12/AN$12</f>
        <v>1</v>
      </c>
      <c r="AP18" s="308">
        <f>AP12/AP$12</f>
        <v>1</v>
      </c>
      <c r="AR18" s="308">
        <f>AR12/AR$12</f>
        <v>1</v>
      </c>
      <c r="AT18" s="141">
        <f>SUM(AT15:AT17)</f>
        <v>1</v>
      </c>
    </row>
    <row r="19" spans="1:46" s="140" customFormat="1" ht="12.75" customHeight="1" x14ac:dyDescent="0.2">
      <c r="A19" s="7"/>
      <c r="B19" s="162"/>
      <c r="C19" s="20"/>
      <c r="D19" s="162"/>
      <c r="E19" s="20"/>
      <c r="F19" s="162"/>
      <c r="G19" s="20"/>
      <c r="H19" s="163"/>
      <c r="I19" s="20"/>
      <c r="J19" s="163"/>
      <c r="K19" s="20"/>
      <c r="L19" s="163"/>
      <c r="M19" s="20"/>
      <c r="N19" s="163"/>
      <c r="O19" s="23"/>
      <c r="P19" s="162"/>
      <c r="Q19" s="20"/>
      <c r="R19" s="163"/>
      <c r="S19" s="164"/>
      <c r="T19" s="163"/>
      <c r="U19" s="20"/>
      <c r="V19" s="163"/>
      <c r="W19" s="20"/>
      <c r="X19" s="163"/>
      <c r="Y19" s="23"/>
      <c r="Z19" s="162"/>
      <c r="AA19" s="20"/>
      <c r="AB19" s="163"/>
      <c r="AC19" s="164"/>
      <c r="AD19" s="163"/>
      <c r="AF19" s="163"/>
      <c r="AH19" s="163"/>
      <c r="AJ19" s="162"/>
      <c r="AL19" s="163"/>
      <c r="AN19" s="309"/>
      <c r="AP19" s="309"/>
      <c r="AR19" s="309"/>
      <c r="AT19" s="162"/>
    </row>
    <row r="20" spans="1:46" s="140" customFormat="1" ht="12.75" customHeight="1" x14ac:dyDescent="0.2">
      <c r="A20" s="5" t="s">
        <v>156</v>
      </c>
      <c r="B20" s="137"/>
      <c r="C20" s="23"/>
      <c r="D20" s="137"/>
      <c r="E20" s="23"/>
      <c r="F20" s="137"/>
      <c r="G20" s="23"/>
      <c r="H20" s="138"/>
      <c r="I20" s="23"/>
      <c r="J20" s="138"/>
      <c r="K20" s="23"/>
      <c r="L20" s="139"/>
      <c r="M20" s="23"/>
      <c r="N20" s="139"/>
      <c r="O20" s="23"/>
      <c r="P20" s="137"/>
      <c r="Q20" s="23"/>
      <c r="R20" s="138"/>
      <c r="S20" s="138"/>
      <c r="T20" s="139"/>
      <c r="U20" s="23"/>
      <c r="V20" s="139"/>
      <c r="W20" s="23"/>
      <c r="X20" s="139"/>
      <c r="Y20" s="23"/>
      <c r="Z20" s="137"/>
      <c r="AA20" s="23"/>
      <c r="AB20" s="138"/>
      <c r="AC20" s="138"/>
      <c r="AD20" s="138"/>
      <c r="AF20" s="138"/>
      <c r="AH20" s="139"/>
      <c r="AJ20" s="137"/>
      <c r="AL20" s="138"/>
      <c r="AN20" s="307"/>
      <c r="AP20" s="307"/>
      <c r="AR20" s="307"/>
      <c r="AT20" s="137"/>
    </row>
    <row r="21" spans="1:46" s="140" customFormat="1" ht="12.75" customHeight="1" x14ac:dyDescent="0.2">
      <c r="A21" s="14" t="s">
        <v>153</v>
      </c>
      <c r="B21" s="141">
        <v>0.11237383545508717</v>
      </c>
      <c r="C21" s="142"/>
      <c r="D21" s="141">
        <f>D9/B9-1</f>
        <v>0.11816510683506776</v>
      </c>
      <c r="E21" s="142"/>
      <c r="F21" s="141">
        <f>F9/D9-1</f>
        <v>8.9298253290577279E-2</v>
      </c>
      <c r="G21" s="142"/>
      <c r="H21" s="143">
        <v>4.6884443208140558E-2</v>
      </c>
      <c r="I21" s="142"/>
      <c r="J21" s="143">
        <v>0.13732916496910486</v>
      </c>
      <c r="K21" s="142"/>
      <c r="L21" s="143">
        <v>6.7753322958266082E-3</v>
      </c>
      <c r="M21" s="142"/>
      <c r="N21" s="143">
        <v>8.8155272350880942E-2</v>
      </c>
      <c r="O21" s="142"/>
      <c r="P21" s="141">
        <f>P9/F9-1</f>
        <v>6.8637765212667512E-2</v>
      </c>
      <c r="Q21" s="142"/>
      <c r="R21" s="143">
        <f>R9/H9-1</f>
        <v>-1.9967165425769373E-2</v>
      </c>
      <c r="S21" s="142"/>
      <c r="T21" s="143">
        <f>T9/J9-1</f>
        <v>-1.892043310044178E-2</v>
      </c>
      <c r="U21" s="142"/>
      <c r="V21" s="143">
        <f>V9/L9-1</f>
        <v>3.076722602818327E-2</v>
      </c>
      <c r="W21" s="142"/>
      <c r="X21" s="143">
        <f>X9/N9-1</f>
        <v>-0.17451274724633237</v>
      </c>
      <c r="Y21" s="142"/>
      <c r="Z21" s="141">
        <f>Z9/P9-1</f>
        <v>-5.076361447713118E-2</v>
      </c>
      <c r="AA21" s="142"/>
      <c r="AB21" s="143">
        <f>AB9/R9-1</f>
        <v>-7.0298198817610236E-2</v>
      </c>
      <c r="AC21" s="142"/>
      <c r="AD21" s="143">
        <f>AD9/T9-1</f>
        <v>-0.10324443574603159</v>
      </c>
      <c r="AE21" s="142"/>
      <c r="AF21" s="143">
        <f>AF9/V9-1</f>
        <v>-9.8612405527633507E-2</v>
      </c>
      <c r="AG21" s="142"/>
      <c r="AH21" s="143">
        <f>AH9/X9-1</f>
        <v>-4.9110377762800805E-2</v>
      </c>
      <c r="AI21" s="142"/>
      <c r="AJ21" s="141">
        <f>AJ9/Z9-1</f>
        <v>-8.0550524464000017E-2</v>
      </c>
      <c r="AL21" s="143">
        <f>AL9/AB9-1</f>
        <v>-1.4133045443168402E-2</v>
      </c>
      <c r="AN21" s="308">
        <f>AN9/AD9-1</f>
        <v>5.1055838527126252E-2</v>
      </c>
      <c r="AP21" s="308">
        <f>AP9/AF9-1</f>
        <v>2.347242145761963E-2</v>
      </c>
      <c r="AR21" s="308">
        <f>AR9/AH9-1</f>
        <v>5.0868584860712662E-2</v>
      </c>
      <c r="AT21" s="141">
        <f>AT9/AJ9-1</f>
        <v>2.7238906664886153E-2</v>
      </c>
    </row>
    <row r="22" spans="1:46" s="140" customFormat="1" ht="12.75" customHeight="1" x14ac:dyDescent="0.2">
      <c r="A22" s="15" t="s">
        <v>154</v>
      </c>
      <c r="B22" s="141">
        <v>0.20083547344993935</v>
      </c>
      <c r="C22" s="142"/>
      <c r="D22" s="141">
        <f t="shared" ref="D22:F24" si="0">D10/B10-1</f>
        <v>2.9463648425325895E-2</v>
      </c>
      <c r="E22" s="142"/>
      <c r="F22" s="141">
        <f t="shared" si="0"/>
        <v>-8.5365625136635259E-4</v>
      </c>
      <c r="G22" s="142"/>
      <c r="H22" s="143">
        <v>6.1760107257990304E-2</v>
      </c>
      <c r="I22" s="142"/>
      <c r="J22" s="143">
        <v>7.7220842964750958E-2</v>
      </c>
      <c r="K22" s="142"/>
      <c r="L22" s="143">
        <v>0.13197650794710536</v>
      </c>
      <c r="M22" s="142"/>
      <c r="N22" s="143">
        <v>0.13030302636509195</v>
      </c>
      <c r="O22" s="142"/>
      <c r="P22" s="141">
        <f>P10/F10-1</f>
        <v>0.10047157917549709</v>
      </c>
      <c r="Q22" s="142"/>
      <c r="R22" s="143">
        <f>R10/H10-1</f>
        <v>9.3983186927364404E-3</v>
      </c>
      <c r="S22" s="142"/>
      <c r="T22" s="143">
        <f>T10/J10-1</f>
        <v>-0.13811586172378143</v>
      </c>
      <c r="U22" s="142"/>
      <c r="V22" s="143">
        <f>V10/L10-1</f>
        <v>-0.16170619420330234</v>
      </c>
      <c r="W22" s="142"/>
      <c r="X22" s="143">
        <f>X10/N10-1</f>
        <v>-0.15923492037380449</v>
      </c>
      <c r="Y22" s="142"/>
      <c r="Z22" s="141">
        <f>Z10/P10-1</f>
        <v>-0.11415828262209127</v>
      </c>
      <c r="AA22" s="142"/>
      <c r="AB22" s="143">
        <f>AB10/R10-1</f>
        <v>-0.16064940355293456</v>
      </c>
      <c r="AC22" s="142"/>
      <c r="AD22" s="143">
        <f>AD10/T10-1</f>
        <v>-8.5057012134895693E-2</v>
      </c>
      <c r="AE22" s="142"/>
      <c r="AF22" s="143">
        <f>AF10/V10-1</f>
        <v>-7.8357015894007231E-3</v>
      </c>
      <c r="AG22" s="142"/>
      <c r="AH22" s="143">
        <f>AH10/X10-1</f>
        <v>-0.10603557108461892</v>
      </c>
      <c r="AI22" s="142"/>
      <c r="AJ22" s="141">
        <f>AJ10/Z10-1</f>
        <v>-9.3066429916808024E-2</v>
      </c>
      <c r="AL22" s="143">
        <f>AL10/AB10-1</f>
        <v>-3.6437276881282066E-2</v>
      </c>
      <c r="AN22" s="308">
        <f>AN10/AD10-1</f>
        <v>1.0033094593091541E-3</v>
      </c>
      <c r="AP22" s="308">
        <f t="shared" ref="AP22:AP24" si="1">AP10/AF10-1</f>
        <v>2.4592246871917744E-2</v>
      </c>
      <c r="AR22" s="308">
        <f t="shared" ref="AR22:AR24" si="2">AR10/AH10-1</f>
        <v>0.11272875958264117</v>
      </c>
      <c r="AT22" s="141">
        <f>AT10/AJ10-1</f>
        <v>2.572570894753512E-2</v>
      </c>
    </row>
    <row r="23" spans="1:46" s="140" customFormat="1" ht="12.75" customHeight="1" x14ac:dyDescent="0.2">
      <c r="A23" s="15" t="s">
        <v>215</v>
      </c>
      <c r="B23" s="144">
        <v>0.15068244236983608</v>
      </c>
      <c r="C23" s="142"/>
      <c r="D23" s="144">
        <f t="shared" si="0"/>
        <v>8.9470346170297699E-2</v>
      </c>
      <c r="E23" s="142"/>
      <c r="F23" s="144">
        <f t="shared" si="0"/>
        <v>-1.5511405943275158E-2</v>
      </c>
      <c r="G23" s="142"/>
      <c r="H23" s="145">
        <v>-0.12508503267177784</v>
      </c>
      <c r="I23" s="142"/>
      <c r="J23" s="145">
        <v>-0.13840251440200435</v>
      </c>
      <c r="K23" s="142"/>
      <c r="L23" s="145">
        <v>7.8875056550894218E-2</v>
      </c>
      <c r="M23" s="142"/>
      <c r="N23" s="145">
        <v>-9.3049916599258098E-2</v>
      </c>
      <c r="O23" s="142"/>
      <c r="P23" s="144">
        <f>P11/F11-1</f>
        <v>-7.1067839671063449E-2</v>
      </c>
      <c r="Q23" s="142"/>
      <c r="R23" s="145">
        <f>R11/H11-1</f>
        <v>3.5523617443180999E-2</v>
      </c>
      <c r="S23" s="142"/>
      <c r="T23" s="145">
        <f>T11/J11-1</f>
        <v>8.5111057368638665E-2</v>
      </c>
      <c r="U23" s="142"/>
      <c r="V23" s="145">
        <f>V11/L11-1</f>
        <v>-0.21699483468038372</v>
      </c>
      <c r="W23" s="142"/>
      <c r="X23" s="145">
        <f>X11/N11-1</f>
        <v>-6.3694243762831504E-2</v>
      </c>
      <c r="Y23" s="142"/>
      <c r="Z23" s="144">
        <f>Z11/P11-1</f>
        <v>-4.8407690457245578E-2</v>
      </c>
      <c r="AA23" s="142"/>
      <c r="AB23" s="145">
        <f>AB11/R11-1</f>
        <v>-6.9645736672693026E-2</v>
      </c>
      <c r="AC23" s="142"/>
      <c r="AD23" s="145">
        <f>AD11/T11-1</f>
        <v>-0.25707956750684491</v>
      </c>
      <c r="AE23" s="142"/>
      <c r="AF23" s="145">
        <f>AF11/V11-1</f>
        <v>-5.9142332857841096E-3</v>
      </c>
      <c r="AG23" s="142"/>
      <c r="AH23" s="145">
        <f>AH11/X11-1</f>
        <v>-8.2498361940490206E-2</v>
      </c>
      <c r="AI23" s="142"/>
      <c r="AJ23" s="144">
        <f>AJ11/Z11-1</f>
        <v>-0.11066740370156691</v>
      </c>
      <c r="AL23" s="145">
        <f>AL11/AB11-1</f>
        <v>1.7878723114072237E-2</v>
      </c>
      <c r="AN23" s="326">
        <f>AN11/AD11-1</f>
        <v>2.3858720609435391E-2</v>
      </c>
      <c r="AP23" s="326">
        <f t="shared" si="1"/>
        <v>-4.886025927697879E-2</v>
      </c>
      <c r="AR23" s="326">
        <f t="shared" si="2"/>
        <v>-1.8747296307928263E-3</v>
      </c>
      <c r="AT23" s="144">
        <f>AT11/AJ11-1</f>
        <v>-3.0319833918491801E-3</v>
      </c>
    </row>
    <row r="24" spans="1:46" s="140" customFormat="1" ht="12.75" customHeight="1" x14ac:dyDescent="0.2">
      <c r="A24" s="17" t="s">
        <v>8</v>
      </c>
      <c r="B24" s="141">
        <v>0.1553392622102201</v>
      </c>
      <c r="C24" s="143"/>
      <c r="D24" s="141">
        <f t="shared" si="0"/>
        <v>7.6034106002828006E-2</v>
      </c>
      <c r="E24" s="143"/>
      <c r="F24" s="141">
        <f t="shared" si="0"/>
        <v>3.0154227437288794E-2</v>
      </c>
      <c r="G24" s="143"/>
      <c r="H24" s="143">
        <v>1.618071315475067E-2</v>
      </c>
      <c r="I24" s="143"/>
      <c r="J24" s="143">
        <v>4.6986651817509051E-2</v>
      </c>
      <c r="K24" s="143"/>
      <c r="L24" s="143">
        <v>6.8691551567650722E-2</v>
      </c>
      <c r="M24" s="143"/>
      <c r="N24" s="143">
        <v>6.3398853325309146E-2</v>
      </c>
      <c r="O24" s="142"/>
      <c r="P24" s="141">
        <f>P12/F12-1</f>
        <v>4.9032037614549884E-2</v>
      </c>
      <c r="Q24" s="143"/>
      <c r="R24" s="143">
        <f>R12/H12-1</f>
        <v>1.591136416096095E-3</v>
      </c>
      <c r="S24" s="143"/>
      <c r="T24" s="143">
        <f>T12/J12-1</f>
        <v>-4.4357757026391886E-2</v>
      </c>
      <c r="U24" s="143"/>
      <c r="V24" s="143">
        <f>V12/L12-1</f>
        <v>-9.9576724242290138E-2</v>
      </c>
      <c r="W24" s="143"/>
      <c r="X24" s="143">
        <f>X12/N12-1</f>
        <v>-0.14763897709883522</v>
      </c>
      <c r="Y24" s="142"/>
      <c r="Z24" s="141">
        <f>Z12/P12-1</f>
        <v>-7.4965803067971515E-2</v>
      </c>
      <c r="AA24" s="143"/>
      <c r="AB24" s="143">
        <f>AB12/R12-1</f>
        <v>-0.10577792487711135</v>
      </c>
      <c r="AC24" s="143"/>
      <c r="AD24" s="143">
        <f>AD12/T12-1</f>
        <v>-0.13209205059518614</v>
      </c>
      <c r="AE24" s="143"/>
      <c r="AF24" s="143">
        <f>AF12/V12-1</f>
        <v>-4.7707889038985263E-2</v>
      </c>
      <c r="AG24" s="143"/>
      <c r="AH24" s="143">
        <f>AH12/X12-1</f>
        <v>-7.7841257579734591E-2</v>
      </c>
      <c r="AI24" s="142"/>
      <c r="AJ24" s="141">
        <f>AJ12/Z12-1</f>
        <v>-9.1384147261744597E-2</v>
      </c>
      <c r="AL24" s="143">
        <f>AL12/AB12-1</f>
        <v>-1.6129780606526256E-2</v>
      </c>
      <c r="AN24" s="308">
        <f>AN12/AD12-1</f>
        <v>2.7189338610320801E-2</v>
      </c>
      <c r="AP24" s="308">
        <f t="shared" si="1"/>
        <v>9.1489407585128024E-3</v>
      </c>
      <c r="AR24" s="308">
        <f t="shared" si="2"/>
        <v>6.2940327245238459E-2</v>
      </c>
      <c r="AT24" s="141">
        <f>AT12/AJ12-1</f>
        <v>2.0606881664105403E-2</v>
      </c>
    </row>
    <row r="25" spans="1:46" s="140" customFormat="1" ht="12.75" customHeight="1" x14ac:dyDescent="0.2">
      <c r="A25" s="7"/>
      <c r="B25" s="162"/>
      <c r="C25" s="20"/>
      <c r="D25" s="162"/>
      <c r="E25" s="20"/>
      <c r="F25" s="162"/>
      <c r="G25" s="20"/>
      <c r="H25" s="163"/>
      <c r="I25" s="20"/>
      <c r="J25" s="163"/>
      <c r="K25" s="20"/>
      <c r="L25" s="163"/>
      <c r="M25" s="20"/>
      <c r="N25" s="163"/>
      <c r="O25" s="23"/>
      <c r="P25" s="162"/>
      <c r="Q25" s="20"/>
      <c r="R25" s="163"/>
      <c r="S25" s="164"/>
      <c r="T25" s="163"/>
      <c r="U25" s="20"/>
      <c r="V25" s="163"/>
      <c r="W25" s="20"/>
      <c r="X25" s="143"/>
      <c r="Y25" s="23"/>
      <c r="Z25" s="141"/>
      <c r="AA25" s="20"/>
      <c r="AB25" s="163"/>
      <c r="AC25" s="164"/>
      <c r="AD25" s="163"/>
      <c r="AF25" s="163"/>
      <c r="AH25" s="143"/>
      <c r="AJ25" s="141"/>
      <c r="AL25" s="163"/>
      <c r="AN25" s="309"/>
      <c r="AP25" s="309"/>
      <c r="AR25" s="309"/>
      <c r="AT25" s="141"/>
    </row>
    <row r="26" spans="1:46" s="140" customFormat="1" ht="12.75" customHeight="1" x14ac:dyDescent="0.2">
      <c r="A26" s="5" t="s">
        <v>157</v>
      </c>
      <c r="B26" s="137"/>
      <c r="C26" s="20"/>
      <c r="D26" s="137"/>
      <c r="E26" s="20"/>
      <c r="F26" s="137"/>
      <c r="G26" s="23"/>
      <c r="H26" s="138"/>
      <c r="I26" s="23"/>
      <c r="J26" s="138"/>
      <c r="K26" s="23"/>
      <c r="L26" s="139"/>
      <c r="M26" s="23"/>
      <c r="N26" s="139"/>
      <c r="O26" s="23"/>
      <c r="P26" s="137"/>
      <c r="Q26" s="23"/>
      <c r="R26" s="138"/>
      <c r="S26" s="138"/>
      <c r="T26" s="139"/>
      <c r="U26" s="23"/>
      <c r="V26" s="139"/>
      <c r="W26" s="23"/>
      <c r="X26" s="165"/>
      <c r="Y26" s="23"/>
      <c r="Z26" s="166"/>
      <c r="AA26" s="23"/>
      <c r="AB26" s="138"/>
      <c r="AC26" s="138"/>
      <c r="AD26" s="138"/>
      <c r="AF26" s="138"/>
      <c r="AH26" s="165"/>
      <c r="AJ26" s="166"/>
      <c r="AL26" s="138"/>
      <c r="AN26" s="307"/>
      <c r="AP26" s="307"/>
      <c r="AR26" s="307"/>
      <c r="AT26" s="166"/>
    </row>
    <row r="27" spans="1:46" s="140" customFormat="1" ht="12.75" customHeight="1" x14ac:dyDescent="0.2">
      <c r="A27" s="14" t="s">
        <v>153</v>
      </c>
      <c r="B27" s="141">
        <v>0.11189390970556334</v>
      </c>
      <c r="C27" s="20"/>
      <c r="D27" s="141">
        <v>0.11845727087071789</v>
      </c>
      <c r="E27" s="20"/>
      <c r="F27" s="141">
        <v>9.0096262195207943E-2</v>
      </c>
      <c r="G27" s="142"/>
      <c r="H27" s="143">
        <v>4.9607833823120728E-2</v>
      </c>
      <c r="I27" s="142"/>
      <c r="J27" s="143">
        <v>0.14174478131853752</v>
      </c>
      <c r="K27" s="142"/>
      <c r="L27" s="143">
        <v>1.0926035174161797E-2</v>
      </c>
      <c r="M27" s="142"/>
      <c r="N27" s="143">
        <v>8.8337538289606776E-2</v>
      </c>
      <c r="O27" s="142"/>
      <c r="P27" s="141">
        <v>7.1403990939135742E-2</v>
      </c>
      <c r="Q27" s="142"/>
      <c r="R27" s="143">
        <v>-1.6668430578815396E-2</v>
      </c>
      <c r="S27" s="142"/>
      <c r="T27" s="143">
        <v>-1.2709817049266325E-2</v>
      </c>
      <c r="U27" s="142"/>
      <c r="V27" s="143">
        <v>3.967281290962088E-2</v>
      </c>
      <c r="W27" s="142"/>
      <c r="X27" s="143">
        <v>-0.16628899703433109</v>
      </c>
      <c r="Y27" s="142"/>
      <c r="Z27" s="141">
        <v>-4.4089244633323532E-2</v>
      </c>
      <c r="AA27" s="142"/>
      <c r="AB27" s="143">
        <v>-5.9581075837391473E-2</v>
      </c>
      <c r="AC27" s="242"/>
      <c r="AD27" s="143">
        <v>-9.5635071711369757E-2</v>
      </c>
      <c r="AF27" s="143">
        <v>-9.4962973224597458E-2</v>
      </c>
      <c r="AH27" s="143">
        <v>-4.9440377236467437E-2</v>
      </c>
      <c r="AJ27" s="141">
        <v>-7.5063105534143637E-2</v>
      </c>
      <c r="AL27" s="143">
        <v>-1.6861693102189546E-2</v>
      </c>
      <c r="AN27" s="308">
        <v>4.5315857432033813E-2</v>
      </c>
      <c r="AP27" s="308">
        <v>2.2621732098742721E-2</v>
      </c>
      <c r="AR27" s="308">
        <v>4.9725392358307599E-2</v>
      </c>
      <c r="AT27" s="141">
        <v>2.4648681253057747E-2</v>
      </c>
    </row>
    <row r="28" spans="1:46" s="140" customFormat="1" ht="12.75" customHeight="1" x14ac:dyDescent="0.2">
      <c r="A28" s="15" t="s">
        <v>154</v>
      </c>
      <c r="B28" s="141">
        <v>0.14736696374993685</v>
      </c>
      <c r="C28" s="20"/>
      <c r="D28" s="141">
        <v>8.7466188977603387E-2</v>
      </c>
      <c r="E28" s="20"/>
      <c r="F28" s="141">
        <v>-6.8417763594624814E-3</v>
      </c>
      <c r="G28" s="142"/>
      <c r="H28" s="143">
        <v>2.2460174176327952E-2</v>
      </c>
      <c r="I28" s="142"/>
      <c r="J28" s="143">
        <v>5.7721820791342804E-2</v>
      </c>
      <c r="K28" s="142"/>
      <c r="L28" s="143">
        <v>7.4618942862615167E-2</v>
      </c>
      <c r="M28" s="142"/>
      <c r="N28" s="143">
        <v>0.11395349961410761</v>
      </c>
      <c r="O28" s="142"/>
      <c r="P28" s="141">
        <v>6.7753449786349007E-2</v>
      </c>
      <c r="Q28" s="142"/>
      <c r="R28" s="143">
        <v>7.7910774837472108E-2</v>
      </c>
      <c r="S28" s="142"/>
      <c r="T28" s="143">
        <v>2.9926308726264672E-3</v>
      </c>
      <c r="U28" s="142"/>
      <c r="V28" s="143">
        <v>2.4335458432612089E-2</v>
      </c>
      <c r="W28" s="142"/>
      <c r="X28" s="143">
        <v>-1.2082558033443824E-3</v>
      </c>
      <c r="Y28" s="142"/>
      <c r="Z28" s="141">
        <v>2.5163894870379844E-2</v>
      </c>
      <c r="AA28" s="142"/>
      <c r="AB28" s="143">
        <v>-3.9229684973118552E-2</v>
      </c>
      <c r="AC28" s="242"/>
      <c r="AD28" s="143">
        <v>-3.042955966909866E-2</v>
      </c>
      <c r="AF28" s="143">
        <v>-2.2836984777152469E-2</v>
      </c>
      <c r="AH28" s="143">
        <v>-9.7407975129431279E-2</v>
      </c>
      <c r="AJ28" s="141">
        <v>-4.7250286265684061E-2</v>
      </c>
      <c r="AL28" s="143">
        <v>-2.1331484776173526E-2</v>
      </c>
      <c r="AN28" s="308">
        <v>3.3682131315409425E-2</v>
      </c>
      <c r="AP28" s="308">
        <v>5.2867487601888377E-2</v>
      </c>
      <c r="AR28" s="308">
        <v>7.8692727327000445E-2</v>
      </c>
      <c r="AT28" s="141">
        <v>3.6160248824383734E-2</v>
      </c>
    </row>
    <row r="29" spans="1:46" s="140" customFormat="1" ht="12.75" customHeight="1" x14ac:dyDescent="0.2">
      <c r="A29" s="15" t="s">
        <v>215</v>
      </c>
      <c r="B29" s="144">
        <v>8.3301518920999795E-2</v>
      </c>
      <c r="C29" s="20"/>
      <c r="D29" s="144">
        <v>8.2004225916606943E-2</v>
      </c>
      <c r="E29" s="20"/>
      <c r="F29" s="144">
        <v>5.4445159942310806E-2</v>
      </c>
      <c r="G29" s="142"/>
      <c r="H29" s="145">
        <v>-3.530864407878187E-2</v>
      </c>
      <c r="I29" s="142"/>
      <c r="J29" s="145">
        <v>-7.9663261678780795E-2</v>
      </c>
      <c r="K29" s="142"/>
      <c r="L29" s="145">
        <v>9.6655798215339539E-2</v>
      </c>
      <c r="M29" s="142"/>
      <c r="N29" s="145">
        <v>-8.8161778983560479E-2</v>
      </c>
      <c r="O29" s="142"/>
      <c r="P29" s="144">
        <v>-2.913852376061643E-2</v>
      </c>
      <c r="Q29" s="142"/>
      <c r="R29" s="145">
        <v>8.9119404730389817E-2</v>
      </c>
      <c r="S29" s="142"/>
      <c r="T29" s="145">
        <v>0.18643619819106694</v>
      </c>
      <c r="U29" s="142"/>
      <c r="V29" s="145">
        <v>-0.14741490572609162</v>
      </c>
      <c r="W29" s="142"/>
      <c r="X29" s="145">
        <v>4.0892592140814088E-2</v>
      </c>
      <c r="Y29" s="142"/>
      <c r="Z29" s="144">
        <v>3.4455535988398678E-2</v>
      </c>
      <c r="AA29" s="142"/>
      <c r="AB29" s="145">
        <v>-2.558817647892786E-3</v>
      </c>
      <c r="AC29" s="242"/>
      <c r="AD29" s="145">
        <v>-0.23705696247135805</v>
      </c>
      <c r="AF29" s="145">
        <v>-1.9049980470334356E-2</v>
      </c>
      <c r="AH29" s="145">
        <v>-0.15393070517647353</v>
      </c>
      <c r="AJ29" s="144">
        <v>-0.10977142030791311</v>
      </c>
      <c r="AL29" s="145">
        <v>-1.7186278750219497E-2</v>
      </c>
      <c r="AN29" s="326">
        <v>-6.4368038003754791E-3</v>
      </c>
      <c r="AP29" s="326">
        <v>-5.8908034447376037E-2</v>
      </c>
      <c r="AR29" s="326">
        <v>1.3533942353932988E-3</v>
      </c>
      <c r="AT29" s="144">
        <v>-2.054427752125465E-2</v>
      </c>
    </row>
    <row r="30" spans="1:46" s="140" customFormat="1" ht="12.75" customHeight="1" x14ac:dyDescent="0.2">
      <c r="A30" s="17" t="s">
        <v>8</v>
      </c>
      <c r="B30" s="141">
        <v>0.11886684672663117</v>
      </c>
      <c r="C30" s="20"/>
      <c r="D30" s="141">
        <v>9.7595597789224886E-2</v>
      </c>
      <c r="E30" s="20"/>
      <c r="F30" s="141">
        <v>4.462959766891994E-2</v>
      </c>
      <c r="G30" s="143"/>
      <c r="H30" s="143">
        <v>2.1539073350309579E-2</v>
      </c>
      <c r="I30" s="143"/>
      <c r="J30" s="143">
        <v>5.5665905462716436E-2</v>
      </c>
      <c r="K30" s="143"/>
      <c r="L30" s="143">
        <v>5.3335466251985375E-2</v>
      </c>
      <c r="M30" s="143"/>
      <c r="N30" s="143">
        <v>5.8585481893600688E-2</v>
      </c>
      <c r="O30" s="142"/>
      <c r="P30" s="141">
        <v>4.7440902910353522E-2</v>
      </c>
      <c r="Q30" s="143"/>
      <c r="R30" s="143">
        <v>3.9521595588830394E-2</v>
      </c>
      <c r="S30" s="143"/>
      <c r="T30" s="143">
        <v>3.3578043511813815E-2</v>
      </c>
      <c r="U30" s="143"/>
      <c r="V30" s="143">
        <v>-8.2934642730601027E-3</v>
      </c>
      <c r="W30" s="143"/>
      <c r="X30" s="143">
        <v>-6.3045342132611371E-2</v>
      </c>
      <c r="Y30" s="142"/>
      <c r="Z30" s="141">
        <v>-1.497782198321862E-3</v>
      </c>
      <c r="AA30" s="143"/>
      <c r="AB30" s="143">
        <v>-4.3138858972314953E-2</v>
      </c>
      <c r="AC30" s="242"/>
      <c r="AD30" s="143">
        <v>-0.10407449634775123</v>
      </c>
      <c r="AE30" s="146"/>
      <c r="AF30" s="143">
        <v>-4.8930536015627135E-2</v>
      </c>
      <c r="AH30" s="143">
        <v>-8.9501043367852834E-2</v>
      </c>
      <c r="AJ30" s="141">
        <v>-6.9968901188062094E-2</v>
      </c>
      <c r="AL30" s="143">
        <v>-1.8571750136822107E-2</v>
      </c>
      <c r="AN30" s="308">
        <v>3.0812696049754784E-2</v>
      </c>
      <c r="AP30" s="308">
        <v>1.7315503280642418E-2</v>
      </c>
      <c r="AR30" s="308">
        <v>5.0282624458585147E-2</v>
      </c>
      <c r="AT30" s="141">
        <v>1.9790138640048749E-2</v>
      </c>
    </row>
    <row r="31" spans="1:46" s="140" customFormat="1" ht="12.75" customHeight="1" x14ac:dyDescent="0.2">
      <c r="A31" s="7"/>
      <c r="B31" s="19"/>
      <c r="C31" s="20"/>
      <c r="D31" s="19"/>
      <c r="E31" s="20"/>
      <c r="F31" s="19"/>
      <c r="G31" s="20"/>
      <c r="H31" s="18"/>
      <c r="I31" s="20"/>
      <c r="J31" s="18"/>
      <c r="K31" s="20"/>
      <c r="L31" s="18"/>
      <c r="M31" s="20"/>
      <c r="N31" s="18"/>
      <c r="O31" s="23"/>
      <c r="P31" s="19"/>
      <c r="Q31" s="20"/>
      <c r="R31" s="18"/>
      <c r="S31" s="18"/>
      <c r="T31" s="18"/>
      <c r="U31" s="20"/>
      <c r="V31" s="18"/>
      <c r="W31" s="20"/>
      <c r="X31" s="18"/>
      <c r="Y31" s="23"/>
      <c r="Z31" s="19"/>
      <c r="AA31" s="20"/>
      <c r="AB31" s="18"/>
      <c r="AC31" s="18"/>
      <c r="AD31" s="18"/>
      <c r="AF31" s="18"/>
      <c r="AH31" s="18"/>
      <c r="AJ31" s="19"/>
      <c r="AL31" s="18"/>
      <c r="AN31" s="306"/>
      <c r="AP31" s="306"/>
      <c r="AR31" s="306"/>
      <c r="AT31" s="19"/>
    </row>
    <row r="32" spans="1:46" s="140" customFormat="1" ht="12.75" customHeight="1" x14ac:dyDescent="0.2">
      <c r="A32" s="5" t="s">
        <v>158</v>
      </c>
      <c r="B32" s="137"/>
      <c r="C32" s="23"/>
      <c r="D32" s="137"/>
      <c r="E32" s="23"/>
      <c r="F32" s="137"/>
      <c r="G32" s="23"/>
      <c r="H32" s="138"/>
      <c r="I32" s="23"/>
      <c r="J32" s="138"/>
      <c r="K32" s="23"/>
      <c r="L32" s="139"/>
      <c r="M32" s="23"/>
      <c r="N32" s="139"/>
      <c r="O32" s="23"/>
      <c r="P32" s="137"/>
      <c r="Q32" s="23"/>
      <c r="R32" s="138"/>
      <c r="S32" s="138"/>
      <c r="T32" s="139"/>
      <c r="U32" s="23"/>
      <c r="V32" s="139"/>
      <c r="W32" s="23"/>
      <c r="X32" s="139"/>
      <c r="Y32" s="23"/>
      <c r="Z32" s="137"/>
      <c r="AA32" s="23"/>
      <c r="AB32" s="138"/>
      <c r="AC32" s="138"/>
      <c r="AD32" s="138"/>
      <c r="AF32" s="138"/>
      <c r="AH32" s="139"/>
      <c r="AJ32" s="137"/>
      <c r="AL32" s="138"/>
      <c r="AN32" s="307"/>
      <c r="AP32" s="307"/>
      <c r="AR32" s="307"/>
      <c r="AT32" s="137"/>
    </row>
    <row r="33" spans="1:46" s="140" customFormat="1" ht="12.75" customHeight="1" x14ac:dyDescent="0.2">
      <c r="A33" s="14" t="s">
        <v>153</v>
      </c>
      <c r="B33" s="22">
        <v>430.62099999999998</v>
      </c>
      <c r="C33" s="23"/>
      <c r="D33" s="22">
        <v>481.31100000000004</v>
      </c>
      <c r="E33" s="23"/>
      <c r="F33" s="22">
        <v>525.17099999999994</v>
      </c>
      <c r="G33" s="23"/>
      <c r="H33" s="6">
        <v>138.87799999999999</v>
      </c>
      <c r="I33" s="23"/>
      <c r="J33" s="6">
        <v>134.376</v>
      </c>
      <c r="K33" s="23"/>
      <c r="L33" s="6">
        <v>130.37899999999999</v>
      </c>
      <c r="M33" s="23"/>
      <c r="N33" s="6">
        <v>156.18299999999999</v>
      </c>
      <c r="O33" s="23"/>
      <c r="P33" s="22">
        <f>SUM(H33,J33,L33,N33)</f>
        <v>559.81600000000003</v>
      </c>
      <c r="Q33" s="23"/>
      <c r="R33" s="6">
        <v>137.24100000000001</v>
      </c>
      <c r="S33" s="21"/>
      <c r="T33" s="6">
        <v>132.78700000000001</v>
      </c>
      <c r="U33" s="23"/>
      <c r="V33" s="6">
        <v>135.07599999999999</v>
      </c>
      <c r="W33" s="23"/>
      <c r="X33" s="6">
        <v>128.44789050242321</v>
      </c>
      <c r="Y33" s="23"/>
      <c r="Z33" s="22">
        <f>SUM(R33,T33,V33,X33)</f>
        <v>533.55189050242325</v>
      </c>
      <c r="AA33" s="23"/>
      <c r="AB33" s="6">
        <v>126.91062718992914</v>
      </c>
      <c r="AC33" s="21"/>
      <c r="AD33" s="6">
        <v>119.052178078252</v>
      </c>
      <c r="AF33" s="6">
        <v>121.93960906250001</v>
      </c>
      <c r="AH33" s="6">
        <v>122.3664276455</v>
      </c>
      <c r="AJ33" s="22">
        <f>SUM(AB33,AD33,AF33,AH33)</f>
        <v>490.26884197618114</v>
      </c>
      <c r="AL33" s="6">
        <v>125.4453354591196</v>
      </c>
      <c r="AM33" s="341"/>
      <c r="AN33" s="304">
        <v>124.71649611524786</v>
      </c>
      <c r="AO33" s="341"/>
      <c r="AP33" s="304">
        <v>124.39918758623764</v>
      </c>
      <c r="AQ33" s="341"/>
      <c r="AR33" s="304">
        <v>128.21270404618744</v>
      </c>
      <c r="AS33" s="341"/>
      <c r="AT33" s="22">
        <f>SUM(AL33,AN33,AP33,AR33)</f>
        <v>502.77372320679251</v>
      </c>
    </row>
    <row r="34" spans="1:46" s="159" customFormat="1" ht="12.75" customHeight="1" x14ac:dyDescent="0.2">
      <c r="A34" s="15" t="s">
        <v>154</v>
      </c>
      <c r="B34" s="157">
        <v>467.447</v>
      </c>
      <c r="C34" s="18"/>
      <c r="D34" s="157">
        <v>481.029</v>
      </c>
      <c r="E34" s="18"/>
      <c r="F34" s="157">
        <v>480.26800000000003</v>
      </c>
      <c r="G34" s="18"/>
      <c r="H34" s="158">
        <v>127.044</v>
      </c>
      <c r="I34" s="18"/>
      <c r="J34" s="158">
        <v>128.018</v>
      </c>
      <c r="K34" s="18"/>
      <c r="L34" s="158">
        <v>130.65899999999999</v>
      </c>
      <c r="M34" s="18"/>
      <c r="N34" s="158">
        <v>142.45699999999999</v>
      </c>
      <c r="O34" s="24"/>
      <c r="P34" s="157">
        <f>SUM(H34,J34,L34,N34)</f>
        <v>528.178</v>
      </c>
      <c r="Q34" s="18"/>
      <c r="R34" s="158">
        <v>128.47</v>
      </c>
      <c r="S34" s="158"/>
      <c r="T34" s="158">
        <v>110.486</v>
      </c>
      <c r="U34" s="18"/>
      <c r="V34" s="158">
        <v>109.60599999999999</v>
      </c>
      <c r="W34" s="18"/>
      <c r="X34" s="158">
        <v>119.75375655638135</v>
      </c>
      <c r="Y34" s="24"/>
      <c r="Z34" s="157">
        <f>SUM(R34,T34,V34,X34)</f>
        <v>468.31575655638136</v>
      </c>
      <c r="AA34" s="18"/>
      <c r="AB34" s="158">
        <v>107.74796926717877</v>
      </c>
      <c r="AC34" s="158"/>
      <c r="AD34" s="158">
        <v>101.17323175677799</v>
      </c>
      <c r="AF34" s="158">
        <v>108.88098360709999</v>
      </c>
      <c r="AH34" s="158">
        <v>107.21315449240001</v>
      </c>
      <c r="AJ34" s="157">
        <f>SUM(AB34,AD34,AF34,AH34)</f>
        <v>425.01533912345678</v>
      </c>
      <c r="AL34" s="21">
        <v>103.92471367780796</v>
      </c>
      <c r="AM34" s="342"/>
      <c r="AN34" s="327">
        <v>101.26047396754625</v>
      </c>
      <c r="AO34" s="342"/>
      <c r="AP34" s="327">
        <v>111.55034365972345</v>
      </c>
      <c r="AQ34" s="342"/>
      <c r="AR34" s="327">
        <v>119.23160256886089</v>
      </c>
      <c r="AS34" s="342"/>
      <c r="AT34" s="22">
        <f>SUM(AL34,AN34,AP34,AR34)</f>
        <v>435.96713387393856</v>
      </c>
    </row>
    <row r="35" spans="1:46" s="159" customFormat="1" ht="12.75" customHeight="1" x14ac:dyDescent="0.2">
      <c r="A35" s="15" t="s">
        <v>215</v>
      </c>
      <c r="B35" s="160">
        <v>271.488</v>
      </c>
      <c r="C35" s="18"/>
      <c r="D35" s="160">
        <v>295.82299999999998</v>
      </c>
      <c r="E35" s="18"/>
      <c r="F35" s="160">
        <v>291.137</v>
      </c>
      <c r="G35" s="18"/>
      <c r="H35" s="161">
        <v>59.003</v>
      </c>
      <c r="I35" s="18"/>
      <c r="J35" s="161">
        <v>66.305999999999997</v>
      </c>
      <c r="K35" s="18"/>
      <c r="L35" s="161">
        <v>75.596000000000004</v>
      </c>
      <c r="M35" s="18"/>
      <c r="N35" s="161">
        <v>69.317000000000007</v>
      </c>
      <c r="O35" s="24"/>
      <c r="P35" s="160">
        <v>270.22199999999998</v>
      </c>
      <c r="Q35" s="18"/>
      <c r="R35" s="161">
        <v>61.135000000000005</v>
      </c>
      <c r="S35" s="158"/>
      <c r="T35" s="161">
        <v>71.978999999999999</v>
      </c>
      <c r="U35" s="18"/>
      <c r="V35" s="161">
        <v>59.216999999999999</v>
      </c>
      <c r="W35" s="18"/>
      <c r="X35" s="161">
        <v>64.911656567235767</v>
      </c>
      <c r="Y35" s="24"/>
      <c r="Z35" s="160">
        <v>257.24100000000004</v>
      </c>
      <c r="AA35" s="18"/>
      <c r="AB35" s="161">
        <v>56.855361055035139</v>
      </c>
      <c r="AC35" s="158"/>
      <c r="AD35" s="161">
        <v>53.465427588734599</v>
      </c>
      <c r="AF35" s="161">
        <v>58.854750535000001</v>
      </c>
      <c r="AH35" s="161">
        <v>59.543186189500005</v>
      </c>
      <c r="AJ35" s="160">
        <v>228.71792031323457</v>
      </c>
      <c r="AL35" s="197">
        <v>57.867608488709621</v>
      </c>
      <c r="AM35" s="342"/>
      <c r="AN35" s="325">
        <v>54.735489656612494</v>
      </c>
      <c r="AO35" s="342"/>
      <c r="AP35" s="325">
        <v>55.974465997310368</v>
      </c>
      <c r="AQ35" s="342"/>
      <c r="AR35" s="325">
        <v>59.428910528309991</v>
      </c>
      <c r="AS35" s="342"/>
      <c r="AT35" s="313">
        <f>SUM(AL35,AN35,AP35,AR35)</f>
        <v>228.00647467094248</v>
      </c>
    </row>
    <row r="36" spans="1:46" s="140" customFormat="1" ht="12.75" customHeight="1" x14ac:dyDescent="0.2">
      <c r="A36" s="17" t="s">
        <v>8</v>
      </c>
      <c r="B36" s="22">
        <f>SUM(B33:B35)</f>
        <v>1169.556</v>
      </c>
      <c r="C36" s="20"/>
      <c r="D36" s="22">
        <f>SUM(D33:D35)</f>
        <v>1258.163</v>
      </c>
      <c r="E36" s="20"/>
      <c r="F36" s="22">
        <f>SUM(F33:F35)</f>
        <v>1296.576</v>
      </c>
      <c r="G36" s="20"/>
      <c r="H36" s="6">
        <f>SUM(H33:H35)</f>
        <v>324.92499999999995</v>
      </c>
      <c r="I36" s="20"/>
      <c r="J36" s="6">
        <f>SUM(J33:J35)</f>
        <v>328.7</v>
      </c>
      <c r="K36" s="20"/>
      <c r="L36" s="6">
        <f>SUM(L33:L35)</f>
        <v>336.63400000000001</v>
      </c>
      <c r="M36" s="20"/>
      <c r="N36" s="6">
        <f>SUM(N33:N35)</f>
        <v>367.95699999999999</v>
      </c>
      <c r="O36" s="23"/>
      <c r="P36" s="22">
        <f>SUM(P33:P35)</f>
        <v>1358.2160000000001</v>
      </c>
      <c r="Q36" s="20"/>
      <c r="R36" s="6">
        <f>SUM(R33:R35)</f>
        <v>326.846</v>
      </c>
      <c r="S36" s="20"/>
      <c r="T36" s="6">
        <f>SUM(T33:T35)</f>
        <v>315.25200000000001</v>
      </c>
      <c r="U36" s="20"/>
      <c r="V36" s="6">
        <f>SUM(V33:V35)</f>
        <v>303.899</v>
      </c>
      <c r="W36" s="20"/>
      <c r="X36" s="6">
        <f>SUM(X33:X35)</f>
        <v>313.11330362604031</v>
      </c>
      <c r="Y36" s="23"/>
      <c r="Z36" s="22">
        <f>SUM(Z33:Z35)</f>
        <v>1259.1086470588045</v>
      </c>
      <c r="AA36" s="20"/>
      <c r="AB36" s="6">
        <f>SUM(AB33:AB35)</f>
        <v>291.51395751214307</v>
      </c>
      <c r="AC36" s="20"/>
      <c r="AD36" s="6">
        <f>SUM(AD33:AD35)</f>
        <v>273.69083742376461</v>
      </c>
      <c r="AE36" s="20"/>
      <c r="AF36" s="6">
        <f>SUM(AF33:AF35)</f>
        <v>289.67534320459998</v>
      </c>
      <c r="AG36" s="20"/>
      <c r="AH36" s="6">
        <f>SUM(AH33:AH35)</f>
        <v>289.12276832739997</v>
      </c>
      <c r="AI36" s="23"/>
      <c r="AJ36" s="22">
        <f>SUM(AJ33:AJ35)</f>
        <v>1144.0021014128724</v>
      </c>
      <c r="AL36" s="6">
        <f>SUM(AL33:AL35)</f>
        <v>287.23765762563715</v>
      </c>
      <c r="AM36" s="341"/>
      <c r="AN36" s="304">
        <f>SUM(AN33:AN35)</f>
        <v>280.7124597394066</v>
      </c>
      <c r="AO36" s="341"/>
      <c r="AP36" s="304">
        <v>291.92399724327146</v>
      </c>
      <c r="AQ36" s="341"/>
      <c r="AR36" s="304">
        <f>SUM(AR33:AR35)</f>
        <v>306.87321714335832</v>
      </c>
      <c r="AS36" s="341"/>
      <c r="AT36" s="22">
        <f>SUM(AT33:AT35)</f>
        <v>1166.7473317516735</v>
      </c>
    </row>
    <row r="37" spans="1:46" s="140" customFormat="1" ht="12.75" customHeight="1" x14ac:dyDescent="0.2">
      <c r="A37" s="7"/>
      <c r="B37" s="137"/>
      <c r="C37" s="23"/>
      <c r="D37" s="137"/>
      <c r="E37" s="23"/>
      <c r="F37" s="137"/>
      <c r="G37" s="23"/>
      <c r="H37" s="138"/>
      <c r="I37" s="23"/>
      <c r="J37" s="138"/>
      <c r="K37" s="23"/>
      <c r="L37" s="139"/>
      <c r="M37" s="23"/>
      <c r="N37" s="139"/>
      <c r="O37" s="23"/>
      <c r="P37" s="137"/>
      <c r="Q37" s="23"/>
      <c r="R37" s="138"/>
      <c r="S37" s="138"/>
      <c r="T37" s="139"/>
      <c r="U37" s="23"/>
      <c r="V37" s="139"/>
      <c r="W37" s="23"/>
      <c r="X37" s="139"/>
      <c r="Y37" s="23"/>
      <c r="Z37" s="137"/>
      <c r="AA37" s="23"/>
      <c r="AB37" s="138"/>
      <c r="AC37" s="138"/>
      <c r="AD37" s="138"/>
      <c r="AF37" s="138"/>
      <c r="AH37" s="139"/>
      <c r="AJ37" s="137"/>
      <c r="AL37" s="138"/>
      <c r="AN37" s="306"/>
      <c r="AP37" s="306"/>
      <c r="AR37" s="306"/>
      <c r="AT37" s="137"/>
    </row>
    <row r="38" spans="1:46" s="140" customFormat="1" ht="12.75" customHeight="1" x14ac:dyDescent="0.2">
      <c r="A38" s="5" t="s">
        <v>159</v>
      </c>
      <c r="B38" s="137"/>
      <c r="C38" s="23"/>
      <c r="D38" s="137"/>
      <c r="E38" s="23"/>
      <c r="F38" s="137"/>
      <c r="G38" s="23"/>
      <c r="H38" s="138"/>
      <c r="I38" s="23"/>
      <c r="J38" s="138"/>
      <c r="K38" s="23"/>
      <c r="L38" s="139"/>
      <c r="M38" s="23"/>
      <c r="N38" s="139"/>
      <c r="O38" s="23"/>
      <c r="P38" s="137"/>
      <c r="Q38" s="23"/>
      <c r="R38" s="138"/>
      <c r="S38" s="138"/>
      <c r="T38" s="139"/>
      <c r="U38" s="23"/>
      <c r="V38" s="139"/>
      <c r="W38" s="23"/>
      <c r="X38" s="139"/>
      <c r="Y38" s="23"/>
      <c r="Z38" s="137"/>
      <c r="AA38" s="23"/>
      <c r="AB38" s="138"/>
      <c r="AC38" s="138"/>
      <c r="AD38" s="138"/>
      <c r="AF38" s="138"/>
      <c r="AH38" s="139"/>
      <c r="AJ38" s="137"/>
      <c r="AL38" s="138"/>
      <c r="AN38" s="307"/>
      <c r="AP38" s="307"/>
      <c r="AR38" s="307"/>
      <c r="AT38" s="137"/>
    </row>
    <row r="39" spans="1:46" s="140" customFormat="1" ht="12.75" customHeight="1" x14ac:dyDescent="0.2">
      <c r="A39" s="14" t="s">
        <v>153</v>
      </c>
      <c r="B39" s="141">
        <f>B33/B$36</f>
        <v>0.36819186084291816</v>
      </c>
      <c r="C39" s="142"/>
      <c r="D39" s="141">
        <f>D33/D$36</f>
        <v>0.38255059161650756</v>
      </c>
      <c r="E39" s="142"/>
      <c r="F39" s="141">
        <f>F33/F$36</f>
        <v>0.40504451725159185</v>
      </c>
      <c r="G39" s="142"/>
      <c r="H39" s="143">
        <f>H33/H$36</f>
        <v>0.42741555743633147</v>
      </c>
      <c r="I39" s="242"/>
      <c r="J39" s="143">
        <f>J33/J$36</f>
        <v>0.40881046547003347</v>
      </c>
      <c r="L39" s="143">
        <f>L33/L$36</f>
        <v>0.3873019362274755</v>
      </c>
      <c r="N39" s="143">
        <f>N33/N$36</f>
        <v>0.42445992330625587</v>
      </c>
      <c r="P39" s="141">
        <f>P33/P$36</f>
        <v>0.41217008193100357</v>
      </c>
      <c r="Q39" s="142"/>
      <c r="R39" s="143">
        <f>R33/R$36</f>
        <v>0.41989499642033257</v>
      </c>
      <c r="S39" s="242"/>
      <c r="T39" s="143">
        <f>T33/T$36</f>
        <v>0.42120906449443618</v>
      </c>
      <c r="V39" s="143">
        <f>V33/V$36</f>
        <v>0.44447661887666623</v>
      </c>
      <c r="X39" s="143">
        <f>X33/X$36</f>
        <v>0.41022814749459513</v>
      </c>
      <c r="Z39" s="141">
        <f>Z33/Z$36</f>
        <v>0.42375365441954954</v>
      </c>
      <c r="AA39" s="142"/>
      <c r="AB39" s="143">
        <f>AB33/AB$36</f>
        <v>0.43535008845894679</v>
      </c>
      <c r="AC39" s="242"/>
      <c r="AD39" s="143">
        <f>AD33/AD$36</f>
        <v>0.4349878103296515</v>
      </c>
      <c r="AF39" s="143">
        <f>AF33/AF$36</f>
        <v>0.42095266968018435</v>
      </c>
      <c r="AH39" s="143">
        <f>AH33/AH$36</f>
        <v>0.42323345322611666</v>
      </c>
      <c r="AJ39" s="141">
        <f>AJ33/AJ$36</f>
        <v>0.4285558928350624</v>
      </c>
      <c r="AL39" s="308">
        <f>AL33/AL$36</f>
        <v>0.43673011573787146</v>
      </c>
      <c r="AN39" s="308">
        <f>AN33/AN$36</f>
        <v>0.44428557332661955</v>
      </c>
      <c r="AP39" s="308">
        <f>AP33/AP$36</f>
        <v>0.42613553103197277</v>
      </c>
      <c r="AR39" s="308">
        <f>AR33/AR$36</f>
        <v>0.41780349956800511</v>
      </c>
      <c r="AT39" s="141">
        <f>AT33/AT$36</f>
        <v>0.43091911121147619</v>
      </c>
    </row>
    <row r="40" spans="1:46" s="140" customFormat="1" ht="12.75" customHeight="1" x14ac:dyDescent="0.2">
      <c r="A40" s="15" t="s">
        <v>154</v>
      </c>
      <c r="B40" s="141">
        <f t="shared" ref="B40" si="3">B34/B$36</f>
        <v>0.39967902349267587</v>
      </c>
      <c r="C40" s="142"/>
      <c r="D40" s="141">
        <f t="shared" ref="D40:F41" si="4">D34/D$36</f>
        <v>0.38232645531620307</v>
      </c>
      <c r="E40" s="142"/>
      <c r="F40" s="141">
        <f t="shared" si="4"/>
        <v>0.37041253270151542</v>
      </c>
      <c r="G40" s="142"/>
      <c r="H40" s="143">
        <f t="shared" ref="H40:H41" si="5">H34/H$36</f>
        <v>0.39099484496422254</v>
      </c>
      <c r="I40" s="242"/>
      <c r="J40" s="143">
        <f t="shared" ref="J40" si="6">J34/J$36</f>
        <v>0.3894675996349255</v>
      </c>
      <c r="L40" s="143">
        <f t="shared" ref="L40" si="7">L34/L$36</f>
        <v>0.38813370010159398</v>
      </c>
      <c r="N40" s="143">
        <f t="shared" ref="N40" si="8">N34/N$36</f>
        <v>0.38715665145655603</v>
      </c>
      <c r="P40" s="141">
        <f t="shared" ref="P40:P41" si="9">P34/P$36</f>
        <v>0.38887629066363522</v>
      </c>
      <c r="Q40" s="142"/>
      <c r="R40" s="143">
        <f t="shared" ref="R40:R41" si="10">R34/R$36</f>
        <v>0.39305972843479803</v>
      </c>
      <c r="S40" s="242"/>
      <c r="T40" s="143">
        <f t="shared" ref="T40" si="11">T34/T$36</f>
        <v>0.35046883128417899</v>
      </c>
      <c r="V40" s="143">
        <f t="shared" ref="V40" si="12">V34/V$36</f>
        <v>0.3606658791243143</v>
      </c>
      <c r="X40" s="143">
        <f t="shared" ref="X40" si="13">X34/X$36</f>
        <v>0.38246141307175663</v>
      </c>
      <c r="Z40" s="141">
        <f t="shared" ref="Z40" si="14">Z34/Z$36</f>
        <v>0.37194229239099924</v>
      </c>
      <c r="AA40" s="142"/>
      <c r="AB40" s="143">
        <f t="shared" ref="AB40" si="15">AB34/AB$36</f>
        <v>0.36961512987826839</v>
      </c>
      <c r="AC40" s="242"/>
      <c r="AD40" s="143">
        <f t="shared" ref="AD40:AF40" si="16">AD34/AD$36</f>
        <v>0.36966247284386844</v>
      </c>
      <c r="AF40" s="143">
        <f t="shared" si="16"/>
        <v>0.37587245915575385</v>
      </c>
      <c r="AH40" s="143">
        <f t="shared" ref="AH40:AJ41" si="17">AH34/AH$36</f>
        <v>0.37082224659315938</v>
      </c>
      <c r="AJ40" s="141">
        <f t="shared" si="17"/>
        <v>0.37151622239028387</v>
      </c>
      <c r="AL40" s="308">
        <f>AL34/AL$36</f>
        <v>0.36180741249900877</v>
      </c>
      <c r="AN40" s="308">
        <f>AN34/AN$36</f>
        <v>0.36072668117955731</v>
      </c>
      <c r="AP40" s="308">
        <f>AP34/AP$36</f>
        <v>0.38212118466836514</v>
      </c>
      <c r="AR40" s="308">
        <f>AR34/AR$36</f>
        <v>0.38853701107829453</v>
      </c>
      <c r="AT40" s="141">
        <f t="shared" ref="AT40:AT41" si="18">AT34/AT$36</f>
        <v>0.37366027931635187</v>
      </c>
    </row>
    <row r="41" spans="1:46" s="140" customFormat="1" ht="12.75" customHeight="1" x14ac:dyDescent="0.2">
      <c r="A41" s="15" t="s">
        <v>215</v>
      </c>
      <c r="B41" s="144">
        <f t="shared" ref="B41" si="19">B35/B$36</f>
        <v>0.23212911566440597</v>
      </c>
      <c r="C41" s="142"/>
      <c r="D41" s="144">
        <f t="shared" si="4"/>
        <v>0.23512295306728936</v>
      </c>
      <c r="E41" s="142"/>
      <c r="F41" s="144">
        <f t="shared" si="4"/>
        <v>0.22454295004689273</v>
      </c>
      <c r="G41" s="142"/>
      <c r="H41" s="145">
        <f t="shared" si="5"/>
        <v>0.18158959759944604</v>
      </c>
      <c r="I41" s="142"/>
      <c r="J41" s="145">
        <f t="shared" ref="J41" si="20">J35/J$36</f>
        <v>0.20172193489504106</v>
      </c>
      <c r="K41" s="142"/>
      <c r="L41" s="145">
        <f t="shared" ref="L41" si="21">L35/L$36</f>
        <v>0.22456436367093044</v>
      </c>
      <c r="M41" s="142"/>
      <c r="N41" s="145">
        <f t="shared" ref="N41" si="22">N35/N$36</f>
        <v>0.18838342523718807</v>
      </c>
      <c r="O41" s="142"/>
      <c r="P41" s="144">
        <f t="shared" si="9"/>
        <v>0.19895362740536113</v>
      </c>
      <c r="Q41" s="142"/>
      <c r="R41" s="145">
        <f t="shared" si="10"/>
        <v>0.18704527514486946</v>
      </c>
      <c r="S41" s="142"/>
      <c r="T41" s="145">
        <f t="shared" ref="T41" si="23">T35/T$36</f>
        <v>0.2283221042213848</v>
      </c>
      <c r="U41" s="142"/>
      <c r="V41" s="145">
        <f t="shared" ref="V41" si="24">V35/V$36</f>
        <v>0.19485750199901941</v>
      </c>
      <c r="W41" s="142"/>
      <c r="X41" s="145">
        <f t="shared" ref="X41" si="25">X35/X$36</f>
        <v>0.20731043943364832</v>
      </c>
      <c r="Y41" s="142"/>
      <c r="Z41" s="144">
        <f t="shared" ref="Z41" si="26">Z35/Z$36</f>
        <v>0.20430405318945127</v>
      </c>
      <c r="AA41" s="142"/>
      <c r="AB41" s="145">
        <f t="shared" ref="AB41" si="27">AB35/AB$36</f>
        <v>0.19503478166278476</v>
      </c>
      <c r="AC41" s="142"/>
      <c r="AD41" s="145">
        <f t="shared" ref="AD41:AF41" si="28">AD35/AD$36</f>
        <v>0.19534971682648003</v>
      </c>
      <c r="AE41" s="142"/>
      <c r="AF41" s="145">
        <f t="shared" si="28"/>
        <v>0.20317487116406185</v>
      </c>
      <c r="AG41" s="142"/>
      <c r="AH41" s="145">
        <f t="shared" si="17"/>
        <v>0.2059443001807241</v>
      </c>
      <c r="AI41" s="142"/>
      <c r="AJ41" s="144">
        <f t="shared" si="17"/>
        <v>0.19992788477465381</v>
      </c>
      <c r="AL41" s="326">
        <f>AL35/AL$36</f>
        <v>0.20146247176311988</v>
      </c>
      <c r="AN41" s="326">
        <f>AN35/AN$36</f>
        <v>0.19498774549382317</v>
      </c>
      <c r="AP41" s="326">
        <f>AP35/AP$36</f>
        <v>0.19174328429966209</v>
      </c>
      <c r="AR41" s="326">
        <f>AR35/AR$36</f>
        <v>0.19365948935370039</v>
      </c>
      <c r="AT41" s="144">
        <f t="shared" si="18"/>
        <v>0.19542060947217199</v>
      </c>
    </row>
    <row r="42" spans="1:46" s="140" customFormat="1" ht="12.75" customHeight="1" x14ac:dyDescent="0.2">
      <c r="A42" s="17" t="s">
        <v>8</v>
      </c>
      <c r="B42" s="141">
        <f>SUM(B39:B41)</f>
        <v>1</v>
      </c>
      <c r="C42" s="143"/>
      <c r="D42" s="141">
        <f>SUM(D39:D41)</f>
        <v>1</v>
      </c>
      <c r="E42" s="143"/>
      <c r="F42" s="141">
        <f>SUM(F39:F41)</f>
        <v>1</v>
      </c>
      <c r="G42" s="143"/>
      <c r="H42" s="143">
        <f>SUM(H39:H41)</f>
        <v>1</v>
      </c>
      <c r="I42" s="242"/>
      <c r="J42" s="143">
        <f>SUM(J39:J41)</f>
        <v>1</v>
      </c>
      <c r="K42" s="146"/>
      <c r="L42" s="143">
        <f>SUM(L39:L41)</f>
        <v>1</v>
      </c>
      <c r="N42" s="143">
        <f>SUM(N39:N41)</f>
        <v>1</v>
      </c>
      <c r="P42" s="141">
        <f>SUM(P39:P41)</f>
        <v>1</v>
      </c>
      <c r="Q42" s="143"/>
      <c r="R42" s="143">
        <f>SUM(R39:R41)</f>
        <v>1</v>
      </c>
      <c r="S42" s="242"/>
      <c r="T42" s="143">
        <f>SUM(T39:T41)</f>
        <v>1</v>
      </c>
      <c r="U42" s="146"/>
      <c r="V42" s="143">
        <f>SUM(V39:V41)</f>
        <v>0.99999999999999989</v>
      </c>
      <c r="X42" s="143">
        <f>SUM(X39:X41)</f>
        <v>1</v>
      </c>
      <c r="Z42" s="141">
        <f>SUM(Z39:Z41)</f>
        <v>1</v>
      </c>
      <c r="AA42" s="143"/>
      <c r="AB42" s="143">
        <f>SUM(AB39:AB41)</f>
        <v>0.99999999999999989</v>
      </c>
      <c r="AC42" s="242"/>
      <c r="AD42" s="143">
        <f>SUM(AD39:AD41)</f>
        <v>1</v>
      </c>
      <c r="AE42" s="146"/>
      <c r="AF42" s="143">
        <f>SUM(AF39:AF41)</f>
        <v>1</v>
      </c>
      <c r="AH42" s="143">
        <f>SUM(AH39:AH41)</f>
        <v>1.0000000000000002</v>
      </c>
      <c r="AJ42" s="141">
        <f>SUM(AJ39:AJ41)</f>
        <v>1</v>
      </c>
      <c r="AL42" s="308">
        <f t="shared" ref="AL42:AN42" si="29">AL36/AL$36</f>
        <v>1</v>
      </c>
      <c r="AN42" s="308">
        <f t="shared" si="29"/>
        <v>1</v>
      </c>
      <c r="AP42" s="308">
        <f t="shared" ref="AP42" si="30">AP36/AP$36</f>
        <v>1</v>
      </c>
      <c r="AR42" s="308">
        <f t="shared" ref="AR42" si="31">AR36/AR$36</f>
        <v>1</v>
      </c>
      <c r="AT42" s="141">
        <f>SUM(AT39:AT41)</f>
        <v>1</v>
      </c>
    </row>
    <row r="43" spans="1:46" s="140" customFormat="1" ht="12.75" customHeight="1" x14ac:dyDescent="0.2">
      <c r="A43" s="7"/>
      <c r="B43" s="162"/>
      <c r="C43" s="20"/>
      <c r="D43" s="162"/>
      <c r="E43" s="20"/>
      <c r="F43" s="162"/>
      <c r="G43" s="20"/>
      <c r="H43" s="163"/>
      <c r="I43" s="20"/>
      <c r="J43" s="163"/>
      <c r="K43" s="20"/>
      <c r="L43" s="163"/>
      <c r="M43" s="20"/>
      <c r="N43" s="163"/>
      <c r="O43" s="23"/>
      <c r="P43" s="162"/>
      <c r="Q43" s="20"/>
      <c r="R43" s="163"/>
      <c r="S43" s="164"/>
      <c r="T43" s="163"/>
      <c r="U43" s="20"/>
      <c r="V43" s="163"/>
      <c r="W43" s="20"/>
      <c r="X43" s="163"/>
      <c r="Y43" s="23"/>
      <c r="Z43" s="162"/>
      <c r="AA43" s="20"/>
      <c r="AB43" s="163"/>
      <c r="AC43" s="164"/>
      <c r="AD43" s="163"/>
      <c r="AF43" s="163"/>
      <c r="AH43" s="163"/>
      <c r="AJ43" s="162"/>
      <c r="AL43" s="163"/>
      <c r="AN43" s="309"/>
      <c r="AP43" s="309"/>
      <c r="AR43" s="309"/>
      <c r="AT43" s="162"/>
    </row>
    <row r="44" spans="1:46" s="140" customFormat="1" ht="12.75" customHeight="1" x14ac:dyDescent="0.2">
      <c r="A44" s="5" t="s">
        <v>160</v>
      </c>
      <c r="B44" s="137"/>
      <c r="C44" s="23"/>
      <c r="D44" s="137"/>
      <c r="E44" s="23"/>
      <c r="F44" s="137"/>
      <c r="G44" s="23"/>
      <c r="H44" s="138"/>
      <c r="I44" s="23"/>
      <c r="J44" s="138"/>
      <c r="K44" s="23"/>
      <c r="L44" s="139"/>
      <c r="M44" s="23"/>
      <c r="N44" s="139"/>
      <c r="O44" s="23"/>
      <c r="P44" s="137"/>
      <c r="Q44" s="23"/>
      <c r="R44" s="138"/>
      <c r="S44" s="138"/>
      <c r="T44" s="139"/>
      <c r="U44" s="23"/>
      <c r="V44" s="139"/>
      <c r="W44" s="23"/>
      <c r="X44" s="139"/>
      <c r="Y44" s="23"/>
      <c r="Z44" s="137"/>
      <c r="AA44" s="23"/>
      <c r="AB44" s="138"/>
      <c r="AC44" s="138"/>
      <c r="AD44" s="138"/>
      <c r="AF44" s="138"/>
      <c r="AH44" s="139"/>
      <c r="AJ44" s="137"/>
      <c r="AL44" s="138"/>
      <c r="AN44" s="307"/>
      <c r="AP44" s="307"/>
      <c r="AR44" s="307"/>
      <c r="AT44" s="137"/>
    </row>
    <row r="45" spans="1:46" s="140" customFormat="1" ht="12.75" customHeight="1" x14ac:dyDescent="0.2">
      <c r="A45" s="14" t="s">
        <v>153</v>
      </c>
      <c r="B45" s="141">
        <v>0.11602360121143573</v>
      </c>
      <c r="C45" s="142"/>
      <c r="D45" s="141">
        <f>D33/B33-1</f>
        <v>0.11771372041772254</v>
      </c>
      <c r="E45" s="142"/>
      <c r="F45" s="141">
        <f>F33/D33-1</f>
        <v>9.1126111807126486E-2</v>
      </c>
      <c r="G45" s="142"/>
      <c r="H45" s="143">
        <v>3.7398720248321027E-2</v>
      </c>
      <c r="I45" s="142"/>
      <c r="J45" s="143">
        <v>0.13252888128748719</v>
      </c>
      <c r="K45" s="142"/>
      <c r="L45" s="143">
        <v>3.3729686992411967E-3</v>
      </c>
      <c r="M45" s="142"/>
      <c r="N45" s="143">
        <v>9.4423173957830731E-2</v>
      </c>
      <c r="O45" s="142"/>
      <c r="P45" s="141">
        <f>P33/F33-1</f>
        <v>6.5968989148296631E-2</v>
      </c>
      <c r="Q45" s="142"/>
      <c r="R45" s="143">
        <f>R33/H33-1</f>
        <v>-1.1787324126211307E-2</v>
      </c>
      <c r="S45" s="142"/>
      <c r="T45" s="143">
        <f>T33/J33-1</f>
        <v>-1.182502827885934E-2</v>
      </c>
      <c r="U45" s="142"/>
      <c r="V45" s="143">
        <f>V33/L33-1</f>
        <v>3.6025740341619539E-2</v>
      </c>
      <c r="W45" s="142"/>
      <c r="X45" s="143">
        <f>X33/N33-1</f>
        <v>-0.17758084745187885</v>
      </c>
      <c r="Y45" s="142"/>
      <c r="Z45" s="141">
        <f>Z33/P33-1</f>
        <v>-4.6915610660604123E-2</v>
      </c>
      <c r="AA45" s="142"/>
      <c r="AB45" s="143">
        <f>AB33/R33-1</f>
        <v>-7.5271768713947473E-2</v>
      </c>
      <c r="AC45" s="142"/>
      <c r="AD45" s="143">
        <f>AD33/T33-1</f>
        <v>-0.10343498928169181</v>
      </c>
      <c r="AE45" s="142"/>
      <c r="AF45" s="143">
        <f>AF33/V33-1</f>
        <v>-9.7251850347211843E-2</v>
      </c>
      <c r="AG45" s="142"/>
      <c r="AH45" s="143">
        <f>AH33/X33-1</f>
        <v>-4.734575891542947E-2</v>
      </c>
      <c r="AI45" s="142"/>
      <c r="AJ45" s="141">
        <f>AJ33/Z33-1</f>
        <v>-8.1122472428097447E-2</v>
      </c>
      <c r="AL45" s="143">
        <f>AL33/AB33-1</f>
        <v>-1.154585524675289E-2</v>
      </c>
      <c r="AN45" s="308">
        <f>AN33/AD33-1</f>
        <v>4.7578449453253624E-2</v>
      </c>
      <c r="AP45" s="308">
        <f>AP33/AF33-1</f>
        <v>2.0170464237563523E-2</v>
      </c>
      <c r="AR45" s="308">
        <f>AR33/AH33-1</f>
        <v>4.777680049322286E-2</v>
      </c>
      <c r="AT45" s="141">
        <f>AT33/AJ33-1</f>
        <v>2.5506171634743335E-2</v>
      </c>
    </row>
    <row r="46" spans="1:46" s="140" customFormat="1" ht="12.75" customHeight="1" x14ac:dyDescent="0.2">
      <c r="A46" s="15" t="s">
        <v>154</v>
      </c>
      <c r="B46" s="141">
        <v>0.20316658068721738</v>
      </c>
      <c r="C46" s="142"/>
      <c r="D46" s="141">
        <f t="shared" ref="D46:D48" si="32">D34/B34-1</f>
        <v>2.9055700432348397E-2</v>
      </c>
      <c r="E46" s="142"/>
      <c r="F46" s="141">
        <f t="shared" ref="F46:F48" si="33">F34/D34-1</f>
        <v>-1.5820252001438329E-3</v>
      </c>
      <c r="G46" s="142"/>
      <c r="H46" s="143">
        <v>5.9966435046431288E-2</v>
      </c>
      <c r="I46" s="142"/>
      <c r="J46" s="143">
        <v>7.6414708357792849E-2</v>
      </c>
      <c r="K46" s="142"/>
      <c r="L46" s="143">
        <v>0.13139790563007092</v>
      </c>
      <c r="M46" s="142"/>
      <c r="N46" s="143">
        <v>0.13064127915484569</v>
      </c>
      <c r="O46" s="142"/>
      <c r="P46" s="141">
        <f>P34/F34-1</f>
        <v>9.9756802451964166E-2</v>
      </c>
      <c r="Q46" s="142"/>
      <c r="R46" s="143">
        <f>R34/H34-1</f>
        <v>1.1224457668209453E-2</v>
      </c>
      <c r="S46" s="142"/>
      <c r="T46" s="143">
        <f>T34/J34-1</f>
        <v>-0.13694949147776092</v>
      </c>
      <c r="U46" s="142"/>
      <c r="V46" s="143">
        <f>V34/L34-1</f>
        <v>-0.1611293519772844</v>
      </c>
      <c r="W46" s="142"/>
      <c r="X46" s="143">
        <f>X34/N34-1</f>
        <v>-0.15936909694587598</v>
      </c>
      <c r="Y46" s="142"/>
      <c r="Z46" s="141">
        <f>Z34/P34-1</f>
        <v>-0.11333725267545913</v>
      </c>
      <c r="AA46" s="142"/>
      <c r="AB46" s="143">
        <f>AB34/R34-1</f>
        <v>-0.16129859681498582</v>
      </c>
      <c r="AC46" s="142"/>
      <c r="AD46" s="143">
        <f>AD34/T34-1</f>
        <v>-8.4289124805151827E-2</v>
      </c>
      <c r="AE46" s="142"/>
      <c r="AF46" s="143">
        <f>AF34/V34-1</f>
        <v>-6.6147509525026349E-3</v>
      </c>
      <c r="AG46" s="142"/>
      <c r="AH46" s="143">
        <f>AH34/X34-1</f>
        <v>-0.10471990545095833</v>
      </c>
      <c r="AI46" s="142"/>
      <c r="AJ46" s="141">
        <f>AJ34/Z34-1</f>
        <v>-9.2459877394092227E-2</v>
      </c>
      <c r="AL46" s="143">
        <f>AL34/AB34-1</f>
        <v>-3.5483319225167231E-2</v>
      </c>
      <c r="AN46" s="308">
        <f t="shared" ref="AN46:AP48" si="34">AN34/AD34-1</f>
        <v>8.6230526843289468E-4</v>
      </c>
      <c r="AP46" s="308">
        <f t="shared" si="34"/>
        <v>2.4516310968092592E-2</v>
      </c>
      <c r="AR46" s="308">
        <f t="shared" ref="AR46:AR48" si="35">AR34/AH34-1</f>
        <v>0.11209863317017543</v>
      </c>
      <c r="AT46" s="141">
        <f>AT34/AJ34-1</f>
        <v>2.576799880462799E-2</v>
      </c>
    </row>
    <row r="47" spans="1:46" s="140" customFormat="1" ht="12.75" customHeight="1" x14ac:dyDescent="0.2">
      <c r="A47" s="15" t="s">
        <v>215</v>
      </c>
      <c r="B47" s="144">
        <v>0.15192234178850361</v>
      </c>
      <c r="C47" s="142"/>
      <c r="D47" s="144">
        <f t="shared" si="32"/>
        <v>8.9635637670909762E-2</v>
      </c>
      <c r="E47" s="142"/>
      <c r="F47" s="144">
        <f t="shared" si="33"/>
        <v>-1.5840553303833604E-2</v>
      </c>
      <c r="G47" s="142"/>
      <c r="H47" s="145">
        <v>-0.1268810706722564</v>
      </c>
      <c r="I47" s="142"/>
      <c r="J47" s="145">
        <v>-0.1391854374229119</v>
      </c>
      <c r="K47" s="142"/>
      <c r="L47" s="145">
        <v>7.8318198800738648E-2</v>
      </c>
      <c r="M47" s="142"/>
      <c r="N47" s="145">
        <v>-9.3039826587456131E-2</v>
      </c>
      <c r="O47" s="142"/>
      <c r="P47" s="144">
        <f>P35/F35-1</f>
        <v>-7.1839031109065532E-2</v>
      </c>
      <c r="Q47" s="142"/>
      <c r="R47" s="145">
        <f>R35/H35-1</f>
        <v>3.6133755910716436E-2</v>
      </c>
      <c r="S47" s="142"/>
      <c r="T47" s="145">
        <f>T35/J35-1</f>
        <v>8.555786806623833E-2</v>
      </c>
      <c r="U47" s="142"/>
      <c r="V47" s="145">
        <f>V35/L35-1</f>
        <v>-0.21666490290491569</v>
      </c>
      <c r="W47" s="142"/>
      <c r="X47" s="145">
        <f>X35/N35-1</f>
        <v>-6.3553578959912316E-2</v>
      </c>
      <c r="Y47" s="142"/>
      <c r="Z47" s="144">
        <f>Z35/P35-1</f>
        <v>-4.8038279636742898E-2</v>
      </c>
      <c r="AA47" s="142"/>
      <c r="AB47" s="145">
        <f>AB35/R35-1</f>
        <v>-7.0003090618546926E-2</v>
      </c>
      <c r="AC47" s="142"/>
      <c r="AD47" s="145">
        <f>AD35/T35-1</f>
        <v>-0.25720796914746524</v>
      </c>
      <c r="AE47" s="142"/>
      <c r="AF47" s="145">
        <f>AF35/V35-1</f>
        <v>-6.1173221372240461E-3</v>
      </c>
      <c r="AG47" s="142"/>
      <c r="AH47" s="145">
        <f>AH35/X35-1</f>
        <v>-8.2704257781113233E-2</v>
      </c>
      <c r="AI47" s="142"/>
      <c r="AJ47" s="144">
        <f>AJ35/Z35-1</f>
        <v>-0.11088076817756687</v>
      </c>
      <c r="AL47" s="145">
        <f>AL35/AB35-1</f>
        <v>1.7803904766247935E-2</v>
      </c>
      <c r="AN47" s="326">
        <f t="shared" si="34"/>
        <v>2.3754828590307531E-2</v>
      </c>
      <c r="AP47" s="326">
        <f t="shared" si="34"/>
        <v>-4.8938862394408922E-2</v>
      </c>
      <c r="AR47" s="326">
        <f t="shared" si="35"/>
        <v>-1.919206352618108E-3</v>
      </c>
      <c r="AT47" s="144">
        <f>AT35/AJ35-1</f>
        <v>-3.1105811093321556E-3</v>
      </c>
    </row>
    <row r="48" spans="1:46" s="140" customFormat="1" ht="12.75" customHeight="1" x14ac:dyDescent="0.2">
      <c r="A48" s="17" t="s">
        <v>8</v>
      </c>
      <c r="B48" s="141">
        <v>0.15791949535827765</v>
      </c>
      <c r="C48" s="143"/>
      <c r="D48" s="141">
        <f t="shared" si="32"/>
        <v>7.5761229047604406E-2</v>
      </c>
      <c r="E48" s="143"/>
      <c r="F48" s="141">
        <f t="shared" si="33"/>
        <v>3.0531020225519345E-2</v>
      </c>
      <c r="G48" s="143"/>
      <c r="H48" s="143">
        <v>1.126531129864472E-2</v>
      </c>
      <c r="I48" s="143"/>
      <c r="J48" s="143">
        <v>4.4790963960185115E-2</v>
      </c>
      <c r="K48" s="143"/>
      <c r="L48" s="143">
        <v>6.6881747135389746E-2</v>
      </c>
      <c r="M48" s="143"/>
      <c r="N48" s="143">
        <v>6.6132686989489375E-2</v>
      </c>
      <c r="O48" s="142"/>
      <c r="P48" s="141">
        <f>P36/F36-1</f>
        <v>4.7540599239844106E-2</v>
      </c>
      <c r="Q48" s="143"/>
      <c r="R48" s="143">
        <f>R36/H36-1</f>
        <v>5.9121335692853272E-3</v>
      </c>
      <c r="S48" s="143"/>
      <c r="T48" s="143">
        <f>T36/J36-1</f>
        <v>-4.091268634012768E-2</v>
      </c>
      <c r="U48" s="143"/>
      <c r="V48" s="143">
        <f>V36/L36-1</f>
        <v>-9.7242108640244296E-2</v>
      </c>
      <c r="W48" s="143"/>
      <c r="X48" s="143">
        <f>X36/N36-1</f>
        <v>-0.14904919969985542</v>
      </c>
      <c r="Y48" s="142"/>
      <c r="Z48" s="141">
        <f>Z36/P36-1</f>
        <v>-7.2968771492307294E-2</v>
      </c>
      <c r="AA48" s="143"/>
      <c r="AB48" s="143">
        <f>AB36/R36-1</f>
        <v>-0.1080999690614447</v>
      </c>
      <c r="AC48" s="143"/>
      <c r="AD48" s="143">
        <f>AD36/T36-1</f>
        <v>-0.13183473087001951</v>
      </c>
      <c r="AE48" s="143"/>
      <c r="AF48" s="143">
        <f>AF36/V36-1</f>
        <v>-4.6803894699883886E-2</v>
      </c>
      <c r="AG48" s="143"/>
      <c r="AH48" s="143">
        <f>AH36/X36-1</f>
        <v>-7.6619342010753044E-2</v>
      </c>
      <c r="AI48" s="142"/>
      <c r="AJ48" s="141">
        <f>AJ36/Z36-1</f>
        <v>-9.1419073258541594E-2</v>
      </c>
      <c r="AL48" s="143">
        <f>AL36/AB36-1</f>
        <v>-1.466928006810031E-2</v>
      </c>
      <c r="AN48" s="308">
        <f t="shared" si="34"/>
        <v>2.5655306482804008E-2</v>
      </c>
      <c r="AP48" s="308">
        <f t="shared" si="34"/>
        <v>7.7626698005954786E-3</v>
      </c>
      <c r="AR48" s="308">
        <f t="shared" si="35"/>
        <v>6.1394157639836688E-2</v>
      </c>
      <c r="AT48" s="141">
        <f>AT36/AJ36-1</f>
        <v>1.9882157830575675E-2</v>
      </c>
    </row>
    <row r="49" spans="1:46" s="140" customFormat="1" ht="12.75" customHeight="1" x14ac:dyDescent="0.2">
      <c r="A49" s="7"/>
      <c r="B49" s="162"/>
      <c r="C49" s="20"/>
      <c r="D49" s="162"/>
      <c r="E49" s="20"/>
      <c r="F49" s="162"/>
      <c r="G49" s="20"/>
      <c r="H49" s="163"/>
      <c r="I49" s="20"/>
      <c r="J49" s="163"/>
      <c r="K49" s="20"/>
      <c r="L49" s="163"/>
      <c r="M49" s="20"/>
      <c r="N49" s="163"/>
      <c r="O49" s="23"/>
      <c r="P49" s="162"/>
      <c r="Q49" s="20"/>
      <c r="R49" s="163"/>
      <c r="S49" s="164"/>
      <c r="T49" s="163"/>
      <c r="U49" s="20"/>
      <c r="V49" s="163"/>
      <c r="W49" s="20"/>
      <c r="X49" s="143"/>
      <c r="Y49" s="23"/>
      <c r="Z49" s="141"/>
      <c r="AA49" s="20"/>
      <c r="AB49" s="163"/>
      <c r="AC49" s="164"/>
      <c r="AD49" s="163"/>
      <c r="AF49" s="163"/>
      <c r="AH49" s="143"/>
      <c r="AJ49" s="141"/>
      <c r="AL49" s="163"/>
      <c r="AN49" s="309"/>
      <c r="AP49" s="309"/>
      <c r="AR49" s="309"/>
      <c r="AT49" s="141"/>
    </row>
    <row r="50" spans="1:46" s="140" customFormat="1" ht="12.75" customHeight="1" x14ac:dyDescent="0.2">
      <c r="A50" s="5" t="s">
        <v>161</v>
      </c>
      <c r="B50" s="137"/>
      <c r="C50" s="23"/>
      <c r="D50" s="137"/>
      <c r="E50" s="23"/>
      <c r="F50" s="137"/>
      <c r="G50" s="23"/>
      <c r="H50" s="138"/>
      <c r="I50" s="23"/>
      <c r="J50" s="138"/>
      <c r="K50" s="23"/>
      <c r="L50" s="139"/>
      <c r="M50" s="23"/>
      <c r="N50" s="139"/>
      <c r="O50" s="23"/>
      <c r="P50" s="137"/>
      <c r="Q50" s="23"/>
      <c r="R50" s="138"/>
      <c r="S50" s="138"/>
      <c r="T50" s="139"/>
      <c r="U50" s="23"/>
      <c r="V50" s="139"/>
      <c r="W50" s="23"/>
      <c r="X50" s="165"/>
      <c r="Y50" s="23"/>
      <c r="Z50" s="166"/>
      <c r="AA50" s="23"/>
      <c r="AB50" s="138"/>
      <c r="AC50" s="138"/>
      <c r="AD50" s="138"/>
      <c r="AF50" s="138"/>
      <c r="AH50" s="165"/>
      <c r="AJ50" s="166"/>
      <c r="AL50" s="138"/>
      <c r="AN50" s="307"/>
      <c r="AP50" s="307"/>
      <c r="AR50" s="307"/>
      <c r="AT50" s="166"/>
    </row>
    <row r="51" spans="1:46" s="140" customFormat="1" ht="12.75" customHeight="1" x14ac:dyDescent="0.2">
      <c r="A51" s="14" t="s">
        <v>153</v>
      </c>
      <c r="B51" s="141">
        <v>0.11549466934032515</v>
      </c>
      <c r="C51" s="23"/>
      <c r="D51" s="141">
        <v>0.11800588463324968</v>
      </c>
      <c r="E51" s="23"/>
      <c r="F51" s="141">
        <v>9.1923258784755602E-2</v>
      </c>
      <c r="G51" s="142"/>
      <c r="H51" s="143">
        <v>4.0097434473225446E-2</v>
      </c>
      <c r="I51" s="142"/>
      <c r="J51" s="143">
        <v>0.13692586080621227</v>
      </c>
      <c r="K51" s="142"/>
      <c r="L51" s="143">
        <v>7.509644415884198E-3</v>
      </c>
      <c r="M51" s="142"/>
      <c r="N51" s="143">
        <v>9.4605146080430469E-2</v>
      </c>
      <c r="O51" s="142"/>
      <c r="P51" s="141">
        <v>6.8722374532903308E-2</v>
      </c>
      <c r="Q51" s="142"/>
      <c r="R51" s="143">
        <v>-8.4924905320457045E-3</v>
      </c>
      <c r="S51" s="142"/>
      <c r="T51" s="143">
        <v>-5.6124585609022004E-3</v>
      </c>
      <c r="U51" s="142"/>
      <c r="V51" s="143">
        <v>4.4935638875783557E-2</v>
      </c>
      <c r="W51" s="142"/>
      <c r="X51" s="143">
        <v>-0.16941635537800581</v>
      </c>
      <c r="Y51" s="142"/>
      <c r="Z51" s="141">
        <v>-4.0254054936086137E-2</v>
      </c>
      <c r="AA51" s="142"/>
      <c r="AB51" s="143">
        <v>-6.4639659630829294E-2</v>
      </c>
      <c r="AC51" s="242"/>
      <c r="AD51" s="143">
        <v>-9.5882033219970353E-2</v>
      </c>
      <c r="AF51" s="143">
        <v>-9.3624711816891248E-2</v>
      </c>
      <c r="AH51" s="143">
        <v>-4.7674561179617547E-2</v>
      </c>
      <c r="AJ51" s="141">
        <v>-7.5668870871272276E-2</v>
      </c>
      <c r="AL51" s="143">
        <v>-1.4266471086045729E-2</v>
      </c>
      <c r="AN51" s="308">
        <v>4.1878472005433161E-2</v>
      </c>
      <c r="AP51" s="308">
        <v>1.9325368277108165E-2</v>
      </c>
      <c r="AR51" s="308">
        <v>4.6639865268142948E-2</v>
      </c>
      <c r="AT51" s="141">
        <v>2.2930078021425437E-2</v>
      </c>
    </row>
    <row r="52" spans="1:46" s="140" customFormat="1" ht="12.75" customHeight="1" x14ac:dyDescent="0.2">
      <c r="A52" s="15" t="s">
        <v>154</v>
      </c>
      <c r="B52" s="141">
        <v>0.14945079200378131</v>
      </c>
      <c r="C52" s="23"/>
      <c r="D52" s="141">
        <v>8.6952268142846956E-2</v>
      </c>
      <c r="E52" s="23"/>
      <c r="F52" s="141">
        <v>-7.5582745879069213E-3</v>
      </c>
      <c r="G52" s="142"/>
      <c r="H52" s="143">
        <v>2.0732894746817943E-2</v>
      </c>
      <c r="I52" s="142"/>
      <c r="J52" s="143">
        <v>5.6930278212266705E-2</v>
      </c>
      <c r="K52" s="142"/>
      <c r="L52" s="143">
        <v>7.4069658486213275E-2</v>
      </c>
      <c r="M52" s="142"/>
      <c r="N52" s="143">
        <v>0.11429693461437451</v>
      </c>
      <c r="O52" s="142"/>
      <c r="P52" s="141">
        <v>6.7068126005361828E-2</v>
      </c>
      <c r="Q52" s="142"/>
      <c r="R52" s="143">
        <v>7.9742902253417292E-2</v>
      </c>
      <c r="S52" s="142"/>
      <c r="T52" s="143">
        <v>4.1631786644882318E-3</v>
      </c>
      <c r="U52" s="142"/>
      <c r="V52" s="143">
        <v>2.4909381428974697E-2</v>
      </c>
      <c r="W52" s="142"/>
      <c r="X52" s="143">
        <v>-1.4442636384237595E-3</v>
      </c>
      <c r="Y52" s="142"/>
      <c r="Z52" s="141">
        <v>2.5962231933457813E-2</v>
      </c>
      <c r="AA52" s="142"/>
      <c r="AB52" s="143">
        <v>-4.0103861800667759E-2</v>
      </c>
      <c r="AC52" s="242"/>
      <c r="AD52" s="143">
        <v>-2.9740193668010506E-2</v>
      </c>
      <c r="AF52" s="143">
        <v>-2.160231319157745E-2</v>
      </c>
      <c r="AH52" s="143">
        <v>-9.6096202214837695E-2</v>
      </c>
      <c r="AJ52" s="141">
        <v>-4.6695565756735169E-2</v>
      </c>
      <c r="AL52" s="143">
        <v>-2.038662050678941E-2</v>
      </c>
      <c r="AN52" s="308">
        <v>3.346892905887338E-2</v>
      </c>
      <c r="AP52" s="308">
        <v>5.2738416155141993E-2</v>
      </c>
      <c r="AR52" s="308">
        <v>7.812960234822619E-2</v>
      </c>
      <c r="AT52" s="141">
        <v>3.618418584012395E-2</v>
      </c>
    </row>
    <row r="53" spans="1:46" s="140" customFormat="1" ht="12.75" customHeight="1" x14ac:dyDescent="0.2">
      <c r="A53" s="15" t="s">
        <v>215</v>
      </c>
      <c r="B53" s="144">
        <v>8.4417272569923485E-2</v>
      </c>
      <c r="C53" s="23"/>
      <c r="D53" s="144">
        <v>8.2102163009950324E-2</v>
      </c>
      <c r="E53" s="23"/>
      <c r="F53" s="144">
        <v>5.412669184548502E-2</v>
      </c>
      <c r="G53" s="142"/>
      <c r="H53" s="145">
        <v>-3.7288976338108459E-2</v>
      </c>
      <c r="I53" s="142"/>
      <c r="J53" s="145">
        <v>-8.0499560335012932E-2</v>
      </c>
      <c r="K53" s="142"/>
      <c r="L53" s="145">
        <v>9.6089762994874262E-2</v>
      </c>
      <c r="M53" s="142"/>
      <c r="N53" s="145">
        <v>-8.8152792868302354E-2</v>
      </c>
      <c r="O53" s="142"/>
      <c r="P53" s="144">
        <v>-2.9956345481113145E-2</v>
      </c>
      <c r="Q53" s="142"/>
      <c r="R53" s="145">
        <v>8.9722131741798217E-2</v>
      </c>
      <c r="S53" s="142"/>
      <c r="T53" s="145">
        <v>0.18687516452143016</v>
      </c>
      <c r="U53" s="142"/>
      <c r="V53" s="145">
        <v>-0.14708093374687525</v>
      </c>
      <c r="W53" s="142"/>
      <c r="X53" s="145">
        <v>4.1016243186874357E-2</v>
      </c>
      <c r="Y53" s="142"/>
      <c r="Z53" s="144">
        <v>3.4820394517377729E-2</v>
      </c>
      <c r="AA53" s="142"/>
      <c r="AB53" s="145">
        <v>-2.9485477083021072E-3</v>
      </c>
      <c r="AC53" s="242"/>
      <c r="AD53" s="145">
        <v>-0.23718809398992635</v>
      </c>
      <c r="AF53" s="145">
        <v>-1.9252596155965314E-2</v>
      </c>
      <c r="AH53" s="145">
        <v>-0.15410835491776498</v>
      </c>
      <c r="AJ53" s="144">
        <v>-0.10998728553081705</v>
      </c>
      <c r="AL53" s="145">
        <v>-1.7254037118975774E-2</v>
      </c>
      <c r="AN53" s="326">
        <v>-6.5328688112696182E-3</v>
      </c>
      <c r="AP53" s="326">
        <v>-5.8983578146103652E-2</v>
      </c>
      <c r="AR53" s="326">
        <v>1.3093966593961729E-3</v>
      </c>
      <c r="AT53" s="144">
        <v>-2.0614571968034623E-2</v>
      </c>
    </row>
    <row r="54" spans="1:46" s="140" customFormat="1" ht="12.75" customHeight="1" x14ac:dyDescent="0.2">
      <c r="A54" s="17" t="s">
        <v>8</v>
      </c>
      <c r="B54" s="141">
        <v>0.12130427560173174</v>
      </c>
      <c r="C54" s="23"/>
      <c r="D54" s="141">
        <v>9.726011224014508E-2</v>
      </c>
      <c r="E54" s="23"/>
      <c r="F54" s="141">
        <v>4.5002037418641061E-2</v>
      </c>
      <c r="G54" s="143"/>
      <c r="H54" s="143">
        <v>1.6597752573994873E-2</v>
      </c>
      <c r="I54" s="143"/>
      <c r="J54" s="143">
        <v>5.3452015910264494E-2</v>
      </c>
      <c r="K54" s="143"/>
      <c r="L54" s="143">
        <v>5.1551666995142575E-2</v>
      </c>
      <c r="M54" s="143"/>
      <c r="N54" s="143">
        <v>6.13233215887794E-2</v>
      </c>
      <c r="O54" s="142"/>
      <c r="P54" s="141">
        <v>4.5951915449878422E-2</v>
      </c>
      <c r="Q54" s="143"/>
      <c r="R54" s="143">
        <v>4.3841915536842802E-2</v>
      </c>
      <c r="S54" s="143"/>
      <c r="T54" s="143">
        <v>3.7023952933032511E-2</v>
      </c>
      <c r="U54" s="143"/>
      <c r="V54" s="143">
        <v>-5.9574053783880698E-3</v>
      </c>
      <c r="W54" s="143"/>
      <c r="X54" s="143">
        <v>-6.4742684459433875E-2</v>
      </c>
      <c r="Y54" s="142"/>
      <c r="Z54" s="141">
        <v>4.3226874713964136E-4</v>
      </c>
      <c r="AA54" s="143"/>
      <c r="AB54" s="143">
        <v>-4.3141986961130634E-2</v>
      </c>
      <c r="AC54" s="242"/>
      <c r="AD54" s="143">
        <v>-0.10391859704421236</v>
      </c>
      <c r="AE54" s="146"/>
      <c r="AF54" s="143">
        <v>-4.8024901902649741E-2</v>
      </c>
      <c r="AH54" s="143">
        <v>-8.8258806983646645E-2</v>
      </c>
      <c r="AJ54" s="141">
        <v>-7.0070910734020941E-2</v>
      </c>
      <c r="AL54" s="143">
        <v>-1.7102828910722123E-2</v>
      </c>
      <c r="AN54" s="308">
        <v>2.9264650870519243E-2</v>
      </c>
      <c r="AP54" s="308">
        <v>1.5907965880683085E-2</v>
      </c>
      <c r="AR54" s="308">
        <v>4.8784097203554568E-2</v>
      </c>
      <c r="AT54" s="141">
        <v>1.9070237370725662E-2</v>
      </c>
    </row>
    <row r="55" spans="1:46" s="140" customFormat="1" ht="12.75" customHeight="1" x14ac:dyDescent="0.2">
      <c r="A55" s="13"/>
      <c r="B55" s="137"/>
      <c r="C55" s="23"/>
      <c r="D55" s="137"/>
      <c r="E55" s="23"/>
      <c r="F55" s="137"/>
      <c r="G55" s="23"/>
      <c r="H55" s="138"/>
      <c r="I55" s="23"/>
      <c r="J55" s="138"/>
      <c r="K55" s="23"/>
      <c r="L55" s="139"/>
      <c r="M55" s="23"/>
      <c r="N55" s="139"/>
      <c r="O55" s="23"/>
      <c r="P55" s="137"/>
      <c r="Q55" s="23"/>
      <c r="R55" s="138"/>
      <c r="S55" s="138"/>
      <c r="T55" s="139"/>
      <c r="U55" s="23"/>
      <c r="V55" s="139"/>
      <c r="W55" s="23"/>
      <c r="X55" s="139"/>
      <c r="Y55" s="23"/>
      <c r="Z55" s="137"/>
      <c r="AA55" s="23"/>
      <c r="AB55" s="138"/>
      <c r="AC55" s="138"/>
      <c r="AD55" s="138"/>
      <c r="AF55" s="138"/>
      <c r="AH55" s="139"/>
      <c r="AJ55" s="137"/>
      <c r="AL55" s="138"/>
      <c r="AN55" s="138"/>
      <c r="AP55" s="307"/>
      <c r="AR55" s="307"/>
      <c r="AT55" s="137"/>
    </row>
    <row r="56" spans="1:46" s="140" customFormat="1" ht="12.75" customHeight="1" x14ac:dyDescent="0.2">
      <c r="A56" s="5" t="s">
        <v>162</v>
      </c>
      <c r="B56" s="137"/>
      <c r="C56" s="23"/>
      <c r="D56" s="137"/>
      <c r="E56" s="23"/>
      <c r="F56" s="137"/>
      <c r="G56" s="23"/>
      <c r="H56" s="138"/>
      <c r="I56" s="23"/>
      <c r="J56" s="138"/>
      <c r="K56" s="23"/>
      <c r="L56" s="139"/>
      <c r="M56" s="23"/>
      <c r="N56" s="139"/>
      <c r="O56" s="23"/>
      <c r="P56" s="137"/>
      <c r="Q56" s="23"/>
      <c r="R56" s="138"/>
      <c r="S56" s="138"/>
      <c r="T56" s="139"/>
      <c r="U56" s="23"/>
      <c r="V56" s="139"/>
      <c r="W56" s="23"/>
      <c r="X56" s="139"/>
      <c r="Y56" s="23"/>
      <c r="Z56" s="137"/>
      <c r="AA56" s="23"/>
      <c r="AB56" s="138"/>
      <c r="AC56" s="138"/>
      <c r="AD56" s="138"/>
      <c r="AF56" s="138"/>
      <c r="AH56" s="139"/>
      <c r="AJ56" s="137"/>
      <c r="AL56" s="138"/>
      <c r="AN56" s="138"/>
      <c r="AP56" s="307"/>
      <c r="AR56" s="307"/>
      <c r="AT56" s="137"/>
    </row>
    <row r="57" spans="1:46" s="140" customFormat="1" ht="12.75" customHeight="1" x14ac:dyDescent="0.2">
      <c r="A57" s="14" t="s">
        <v>153</v>
      </c>
      <c r="B57" s="22">
        <f>B33-B9</f>
        <v>1.4079999999999586</v>
      </c>
      <c r="C57" s="23"/>
      <c r="D57" s="22">
        <f>D33-D9</f>
        <v>1.3800000000000523</v>
      </c>
      <c r="E57" s="23"/>
      <c r="F57" s="22">
        <f>F33-F9</f>
        <v>2.3829999999999245</v>
      </c>
      <c r="G57" s="23"/>
      <c r="H57" s="6">
        <f>H33-H9</f>
        <v>0</v>
      </c>
      <c r="I57" s="167"/>
      <c r="J57" s="6">
        <f>J33-J9</f>
        <v>0</v>
      </c>
      <c r="K57" s="167"/>
      <c r="L57" s="6">
        <f>L33-L9</f>
        <v>0</v>
      </c>
      <c r="M57" s="167"/>
      <c r="N57" s="6">
        <f>N33-N9</f>
        <v>1.1449999999999818</v>
      </c>
      <c r="O57" s="6"/>
      <c r="P57" s="22">
        <f>SUM(H57,J57,L57,N57)</f>
        <v>1.1449999999999818</v>
      </c>
      <c r="Q57" s="23"/>
      <c r="R57" s="6">
        <f>R33-R9</f>
        <v>1.1360000000000241</v>
      </c>
      <c r="S57" s="167"/>
      <c r="T57" s="6">
        <f>T33-T9</f>
        <v>0.95345211830496623</v>
      </c>
      <c r="U57" s="167"/>
      <c r="V57" s="6">
        <f>V33-V9</f>
        <v>0.68559983767150356</v>
      </c>
      <c r="W57" s="167"/>
      <c r="X57" s="6">
        <f>X33-X9</f>
        <v>0.46599781000007567</v>
      </c>
      <c r="Y57" s="6"/>
      <c r="Z57" s="22">
        <f>SUM(R57,T57,V57,X57)</f>
        <v>3.2410497659765696</v>
      </c>
      <c r="AA57" s="23"/>
      <c r="AB57" s="6">
        <f>AB33-AB9</f>
        <v>0.37356353999999214</v>
      </c>
      <c r="AC57" s="167"/>
      <c r="AD57" s="6">
        <f>AD33-AD9</f>
        <v>0.82971046000000115</v>
      </c>
      <c r="AE57" s="167"/>
      <c r="AF57" s="6">
        <f>AF33-AF9</f>
        <v>0.80176954000000933</v>
      </c>
      <c r="AG57" s="167"/>
      <c r="AH57" s="6">
        <f>AH33-AH9</f>
        <v>0.6697740500000009</v>
      </c>
      <c r="AI57" s="6"/>
      <c r="AJ57" s="22">
        <f>SUM(AB57,AD57,AF57,AH57)</f>
        <v>2.6748175900000035</v>
      </c>
      <c r="AL57" s="6">
        <f>AL33-AL9</f>
        <v>0.69662587999999914</v>
      </c>
      <c r="AN57" s="6">
        <f>AN33-AN9</f>
        <v>0.4580812799999876</v>
      </c>
      <c r="AP57" s="304">
        <f>AP33-AP9</f>
        <v>0.41794964000003176</v>
      </c>
      <c r="AR57" s="304">
        <f>AR33-AR9</f>
        <v>0.32551390000000424</v>
      </c>
      <c r="AT57" s="22">
        <f>SUM(AL57,AN57,AP57,AR57)</f>
        <v>1.8981707000000227</v>
      </c>
    </row>
    <row r="58" spans="1:46" s="159" customFormat="1" ht="12.75" customHeight="1" x14ac:dyDescent="0.2">
      <c r="A58" s="15" t="s">
        <v>154</v>
      </c>
      <c r="B58" s="157">
        <f>B34-B10</f>
        <v>0.90600000000000591</v>
      </c>
      <c r="C58" s="18"/>
      <c r="D58" s="157">
        <f>D34-D10</f>
        <v>0.74200000000001864</v>
      </c>
      <c r="E58" s="18"/>
      <c r="F58" s="157">
        <f>F34-F10</f>
        <v>0.39100000000001955</v>
      </c>
      <c r="G58" s="18"/>
      <c r="H58" s="158">
        <f>H34-H10</f>
        <v>0</v>
      </c>
      <c r="I58" s="153"/>
      <c r="J58" s="158">
        <f>J34-J10</f>
        <v>0</v>
      </c>
      <c r="K58" s="153"/>
      <c r="L58" s="158">
        <f>L34-L10</f>
        <v>0</v>
      </c>
      <c r="M58" s="153"/>
      <c r="N58" s="158">
        <f>N34-N10</f>
        <v>8.6999999999989086E-2</v>
      </c>
      <c r="O58" s="21"/>
      <c r="P58" s="157">
        <f>SUM(H58,J58,L58,N58)</f>
        <v>8.6999999999989086E-2</v>
      </c>
      <c r="Q58" s="18"/>
      <c r="R58" s="158">
        <f>R34-R10</f>
        <v>0.23199999999999932</v>
      </c>
      <c r="S58" s="153"/>
      <c r="T58" s="158">
        <f>T34-T10</f>
        <v>0.14931638615504994</v>
      </c>
      <c r="U58" s="153"/>
      <c r="V58" s="158">
        <f>V34-V10</f>
        <v>7.5369628409276856E-2</v>
      </c>
      <c r="W58" s="153"/>
      <c r="X58" s="158">
        <f>X34-X10</f>
        <v>5.4032169999885582E-2</v>
      </c>
      <c r="Y58" s="21"/>
      <c r="Z58" s="157">
        <f>SUM(R58,T58,V58,X58)</f>
        <v>0.5107181845642117</v>
      </c>
      <c r="AA58" s="18"/>
      <c r="AB58" s="158">
        <f>AB34-AB10</f>
        <v>0.11132747999999992</v>
      </c>
      <c r="AC58" s="153"/>
      <c r="AD58" s="158">
        <f>AD34-AD10</f>
        <v>0.22145677999999691</v>
      </c>
      <c r="AE58" s="153"/>
      <c r="AF58" s="158">
        <f>AF34-AF10</f>
        <v>0.2086025700000107</v>
      </c>
      <c r="AG58" s="153"/>
      <c r="AH58" s="158">
        <f>AH34-AH10</f>
        <v>0.20585873999999649</v>
      </c>
      <c r="AI58" s="21"/>
      <c r="AJ58" s="157">
        <f>SUM(AB58,AD58,AF58,AH58)</f>
        <v>0.74724557000000402</v>
      </c>
      <c r="AL58" s="21">
        <f>AL34-AL10</f>
        <v>0.21005800999999735</v>
      </c>
      <c r="AN58" s="21">
        <f>AN34-AN10</f>
        <v>0.20741311999999823</v>
      </c>
      <c r="AP58" s="327">
        <f>AP34-AP10</f>
        <v>0.2054645999999849</v>
      </c>
      <c r="AR58" s="327">
        <f>AR34-AR10</f>
        <v>0.16150709999999435</v>
      </c>
      <c r="AT58" s="157">
        <f>SUM(AL58,AN58,AP58,AR58)</f>
        <v>0.78444282999997483</v>
      </c>
    </row>
    <row r="59" spans="1:46" s="159" customFormat="1" ht="12.75" customHeight="1" x14ac:dyDescent="0.2">
      <c r="A59" s="15" t="s">
        <v>215</v>
      </c>
      <c r="B59" s="160">
        <f>B35-B11</f>
        <v>0.29200000000003001</v>
      </c>
      <c r="C59" s="18"/>
      <c r="D59" s="160">
        <f>D35-D11</f>
        <v>0.3629999999999427</v>
      </c>
      <c r="E59" s="18"/>
      <c r="F59" s="160">
        <f>F35-F11</f>
        <v>0.26000000000004775</v>
      </c>
      <c r="G59" s="18"/>
      <c r="H59" s="161">
        <f>H35-H11</f>
        <v>0</v>
      </c>
      <c r="I59" s="153"/>
      <c r="J59" s="161">
        <f>J35-J11</f>
        <v>0</v>
      </c>
      <c r="K59" s="153"/>
      <c r="L59" s="161">
        <f>L35-L11</f>
        <v>0</v>
      </c>
      <c r="M59" s="153"/>
      <c r="N59" s="161">
        <f>N35-N11</f>
        <v>1.7000000000010118E-2</v>
      </c>
      <c r="O59" s="21"/>
      <c r="P59" s="160">
        <f>SUM(H59,J59,L59,N59)</f>
        <v>1.7000000000010118E-2</v>
      </c>
      <c r="Q59" s="18"/>
      <c r="R59" s="161">
        <f>R35-R11</f>
        <v>3.6000000000001364E-2</v>
      </c>
      <c r="S59" s="153"/>
      <c r="T59" s="161">
        <f>T35-T11</f>
        <v>2.9626230115042063E-2</v>
      </c>
      <c r="U59" s="153"/>
      <c r="V59" s="161">
        <f>V35-V11</f>
        <v>2.4941522498281188E-2</v>
      </c>
      <c r="W59" s="153"/>
      <c r="X59" s="161">
        <f>X35-X11</f>
        <v>2.5667659999996317E-2</v>
      </c>
      <c r="Y59" s="21"/>
      <c r="Z59" s="160">
        <f>SUM(R59,T59,V59,X59)</f>
        <v>0.11623541261332093</v>
      </c>
      <c r="AA59" s="18"/>
      <c r="AB59" s="161">
        <f>AB35-AB11</f>
        <v>1.1645920000006527E-2</v>
      </c>
      <c r="AC59" s="153"/>
      <c r="AD59" s="161">
        <f>AD35-AD11</f>
        <v>1.2767709999998544E-2</v>
      </c>
      <c r="AE59" s="153"/>
      <c r="AF59" s="161">
        <f>AF35-AF11</f>
        <v>1.2767700000004822E-2</v>
      </c>
      <c r="AG59" s="153"/>
      <c r="AH59" s="161">
        <f>AH35-AH11</f>
        <v>1.0185080000006508E-2</v>
      </c>
      <c r="AI59" s="21"/>
      <c r="AJ59" s="160">
        <f>SUM(AB59,AD59,AF59,AH59)</f>
        <v>4.7366410000016401E-2</v>
      </c>
      <c r="AL59" s="197">
        <f>AL35-AL11</f>
        <v>7.6003100000008317E-3</v>
      </c>
      <c r="AN59" s="197">
        <f>AN35-AN11</f>
        <v>7.5176999999868599E-3</v>
      </c>
      <c r="AP59" s="325">
        <f>AP35-AP11</f>
        <v>7.5177000000081762E-3</v>
      </c>
      <c r="AR59" s="325">
        <f>AR35-AR11</f>
        <v>7.5176999999939653E-3</v>
      </c>
      <c r="AT59" s="160">
        <f>SUM(AL59,AN59,AP59,AR59)</f>
        <v>3.0153409999989833E-2</v>
      </c>
    </row>
    <row r="60" spans="1:46" s="140" customFormat="1" ht="12.75" customHeight="1" x14ac:dyDescent="0.2">
      <c r="A60" s="17" t="s">
        <v>8</v>
      </c>
      <c r="B60" s="22">
        <f>SUM(B57:B59)</f>
        <v>2.6059999999999945</v>
      </c>
      <c r="C60" s="20"/>
      <c r="D60" s="22">
        <f>SUM(D57:D59)</f>
        <v>2.4850000000000136</v>
      </c>
      <c r="E60" s="20"/>
      <c r="F60" s="22">
        <f>SUM(F57:F59)</f>
        <v>3.0339999999999918</v>
      </c>
      <c r="G60" s="20"/>
      <c r="H60" s="6">
        <f>SUM(H57:H59)</f>
        <v>0</v>
      </c>
      <c r="I60" s="167"/>
      <c r="J60" s="6">
        <f>SUM(J57:J59)</f>
        <v>0</v>
      </c>
      <c r="K60" s="167"/>
      <c r="L60" s="6">
        <f>SUM(L57:L59)</f>
        <v>0</v>
      </c>
      <c r="M60" s="167"/>
      <c r="N60" s="6">
        <f>SUM(N57:N59)</f>
        <v>1.248999999999981</v>
      </c>
      <c r="O60" s="6"/>
      <c r="P60" s="22">
        <f>SUM(P57:P59)</f>
        <v>1.248999999999981</v>
      </c>
      <c r="Q60" s="20"/>
      <c r="R60" s="6">
        <f>SUM(R57:R59)</f>
        <v>1.4040000000000248</v>
      </c>
      <c r="S60" s="167"/>
      <c r="T60" s="6">
        <f>SUM(T57:T59)</f>
        <v>1.1323947345750582</v>
      </c>
      <c r="U60" s="167"/>
      <c r="V60" s="6">
        <f>SUM(V57:V59)</f>
        <v>0.78591098857906161</v>
      </c>
      <c r="W60" s="167"/>
      <c r="X60" s="6">
        <f>SUM(X57:X59)</f>
        <v>0.54569763999995757</v>
      </c>
      <c r="Y60" s="6"/>
      <c r="Z60" s="22">
        <f>SUM(Z57:Z59)</f>
        <v>3.8680033631541022</v>
      </c>
      <c r="AA60" s="20"/>
      <c r="AB60" s="6">
        <f>SUM(AB57:AB59)</f>
        <v>0.49653693999999859</v>
      </c>
      <c r="AC60" s="167"/>
      <c r="AD60" s="6">
        <f>SUM(AD57:AD59)</f>
        <v>1.0639349499999966</v>
      </c>
      <c r="AE60" s="167"/>
      <c r="AF60" s="6">
        <f>SUM(AF57:AF59)</f>
        <v>1.0231398100000249</v>
      </c>
      <c r="AG60" s="167"/>
      <c r="AH60" s="6">
        <f>SUM(AH57:AH59)</f>
        <v>0.88581787000000389</v>
      </c>
      <c r="AI60" s="6"/>
      <c r="AJ60" s="22">
        <f>SUM(AJ57:AJ59)</f>
        <v>3.4694295700000239</v>
      </c>
      <c r="AL60" s="6">
        <f>SUM(AL57:AL59)</f>
        <v>0.91428419999999733</v>
      </c>
      <c r="AN60" s="6">
        <f>SUM(AN57:AN59)</f>
        <v>0.67301209999997269</v>
      </c>
      <c r="AP60" s="304">
        <f>AP36-AP12</f>
        <v>0.63093194000003905</v>
      </c>
      <c r="AR60" s="304">
        <f>AR36-AR12</f>
        <v>0.49453869999996414</v>
      </c>
      <c r="AT60" s="22">
        <f>SUM(AT57:AT59)</f>
        <v>2.7127669399999874</v>
      </c>
    </row>
    <row r="61" spans="1:46" s="140" customFormat="1" ht="12.75" customHeight="1" x14ac:dyDescent="0.2">
      <c r="A61" s="7"/>
      <c r="B61" s="19"/>
      <c r="C61" s="20"/>
      <c r="D61" s="19"/>
      <c r="E61" s="20"/>
      <c r="F61" s="19"/>
      <c r="G61" s="20"/>
      <c r="H61" s="18"/>
      <c r="I61" s="20"/>
      <c r="J61" s="18"/>
      <c r="K61" s="20"/>
      <c r="L61" s="18"/>
      <c r="M61" s="20"/>
      <c r="N61" s="18"/>
      <c r="O61" s="23"/>
      <c r="P61" s="19"/>
      <c r="Q61" s="20"/>
      <c r="R61" s="18"/>
      <c r="S61" s="18"/>
      <c r="T61" s="18"/>
      <c r="U61" s="20"/>
      <c r="V61" s="18"/>
      <c r="W61" s="20"/>
      <c r="X61" s="18"/>
      <c r="Y61" s="23"/>
      <c r="Z61" s="19"/>
      <c r="AA61" s="20"/>
      <c r="AC61" s="159"/>
      <c r="AH61" s="18"/>
      <c r="AJ61" s="19"/>
      <c r="AT61" s="19"/>
    </row>
    <row r="62" spans="1:46" ht="12.75" customHeight="1" thickBot="1" x14ac:dyDescent="0.25">
      <c r="A62" s="8"/>
      <c r="B62" s="152"/>
      <c r="C62" s="3"/>
      <c r="D62" s="152"/>
      <c r="E62" s="3"/>
      <c r="F62" s="152"/>
      <c r="G62" s="3"/>
      <c r="H62" s="153"/>
      <c r="I62" s="3"/>
      <c r="J62" s="153"/>
      <c r="K62" s="3"/>
      <c r="L62" s="153"/>
      <c r="M62" s="3"/>
      <c r="N62" s="153"/>
      <c r="O62" s="3"/>
      <c r="P62" s="152"/>
      <c r="Q62" s="3"/>
      <c r="R62" s="153"/>
      <c r="S62" s="153"/>
      <c r="T62" s="3"/>
      <c r="U62" s="3"/>
      <c r="V62" s="153"/>
      <c r="W62" s="3"/>
      <c r="X62" s="153"/>
      <c r="Y62" s="3"/>
      <c r="Z62" s="152"/>
      <c r="AA62" s="3"/>
      <c r="AC62" s="154"/>
      <c r="AH62" s="153"/>
      <c r="AJ62" s="152"/>
      <c r="AT62" s="152"/>
    </row>
    <row r="63" spans="1:46" x14ac:dyDescent="0.2">
      <c r="AC63" s="154"/>
    </row>
    <row r="64" spans="1:46" x14ac:dyDescent="0.2">
      <c r="AC64" s="154"/>
    </row>
  </sheetData>
  <mergeCells count="8">
    <mergeCell ref="AL5:AR5"/>
    <mergeCell ref="AL3:AT3"/>
    <mergeCell ref="H3:P3"/>
    <mergeCell ref="R3:Z3"/>
    <mergeCell ref="H5:N5"/>
    <mergeCell ref="R5:X5"/>
    <mergeCell ref="AB5:AH5"/>
    <mergeCell ref="AB3:AJ3"/>
  </mergeCells>
  <printOptions horizontalCentered="1"/>
  <pageMargins left="0.7" right="0.7" top="1" bottom="0.75" header="0.3" footer="0.3"/>
  <pageSetup scale="40" orientation="landscape" r:id="rId1"/>
  <headerFooter alignWithMargins="0">
    <oddFooter>&amp;C&amp;8PTC Investor Relations
investor@ptc.com</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Disclosures</vt:lpstr>
      <vt:lpstr>Balance Sheet</vt:lpstr>
      <vt:lpstr>GAAP &amp; NonGAAP Income Statement</vt:lpstr>
      <vt:lpstr>GAAP to NonGAAP Reconciliation</vt:lpstr>
      <vt:lpstr>Cash Flow</vt:lpstr>
      <vt:lpstr>Non-GAAP Income Statement</vt:lpstr>
      <vt:lpstr>Revenue by Line of Business</vt:lpstr>
      <vt:lpstr>Revenue by Solution Area</vt:lpstr>
      <vt:lpstr>Revenue by Region</vt:lpstr>
      <vt:lpstr>Bookings</vt:lpstr>
      <vt:lpstr>Supplementary Data</vt:lpstr>
      <vt:lpstr>'Balance Sheet'!Print_Area</vt:lpstr>
      <vt:lpstr>Bookings!Print_Area</vt:lpstr>
      <vt:lpstr>'Cash Flow'!Print_Area</vt:lpstr>
      <vt:lpstr>Disclosures!Print_Area</vt:lpstr>
      <vt:lpstr>'GAAP &amp; NonGAAP Income Statement'!Print_Area</vt:lpstr>
      <vt:lpstr>'GAAP to NonGAAP Reconciliation'!Print_Area</vt:lpstr>
      <vt:lpstr>'Non-GAAP Income Statement'!Print_Area</vt:lpstr>
      <vt:lpstr>'Revenue by Line of Business'!Print_Area</vt:lpstr>
      <vt:lpstr>'Revenue by Region'!Print_Area</vt:lpstr>
      <vt:lpstr>'Revenue by Solution Area'!Print_Area</vt:lpstr>
      <vt:lpstr>'Supplementary Data'!Print_Area</vt:lpstr>
      <vt:lpstr>'GAAP to NonGAAP Reconciliation'!Print_Titles</vt:lpstr>
      <vt:lpstr>'Revenue by Region'!Print_Titles</vt:lpstr>
      <vt:lpstr>'Revenue by Solution Area'!Print_Titles</vt:lpstr>
      <vt:lpstr>'Supplementary Data'!Print_Titles</vt:lpstr>
    </vt:vector>
  </TitlesOfParts>
  <Company>Cepheid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Hillier</dc:creator>
  <cp:lastModifiedBy>Whoriskey, Kristen</cp:lastModifiedBy>
  <cp:lastPrinted>2017-10-25T14:47:56Z</cp:lastPrinted>
  <dcterms:created xsi:type="dcterms:W3CDTF">2008-04-24T23:57:50Z</dcterms:created>
  <dcterms:modified xsi:type="dcterms:W3CDTF">2017-10-25T17:44:29Z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